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55" activeTab="0"/>
  </bookViews>
  <sheets>
    <sheet name="dochody" sheetId="1" r:id="rId1"/>
    <sheet name="wydatki" sheetId="2" r:id="rId2"/>
    <sheet name="zał.1_do mat.objasniaj" sheetId="3" r:id="rId3"/>
    <sheet name="zał.2_do mat.objasniaj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3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sprostowanie pomyłki z URM z sierpnia</t>
        </r>
      </text>
    </comment>
  </commentList>
</comments>
</file>

<file path=xl/sharedStrings.xml><?xml version="1.0" encoding="utf-8"?>
<sst xmlns="http://schemas.openxmlformats.org/spreadsheetml/2006/main" count="3271" uniqueCount="1903">
  <si>
    <t>Zgodnie z pismem Wojewody Wielkopolskiego znak: FB.I-3.3011-11/09 z 4 lutego 2009 r. zwiększa się dotację celową dla Miejskiego Ośrodka Pomocy Rodzinie na wypłacenie producentom rolnym poszkodowanym w wyniku tegorocznej suszy zasiłków celowych</t>
  </si>
  <si>
    <t xml:space="preserve">Zgodnie z pismem Wojewody Wielkopolskiego znak: FB.I-6.3010-4/09 z 10 lutego 2009 r. zwiększa  się dotację celową w celu dostosowania do poziomu określonego w ustawie budżetowej na 2009 rok </t>
  </si>
  <si>
    <t>§ 2020</t>
  </si>
  <si>
    <t>Dotacje celowe otrzymane z budżetu państwa na zadania bieżące realizowane przez gminę na podstawie porozumień z organami administracji rządowej</t>
  </si>
  <si>
    <t>Działalność usługowa</t>
  </si>
  <si>
    <t>Cmentarze</t>
  </si>
  <si>
    <t>Zgodnie z pismem Wojewody Wielkopolskiego znak: FB.I-9.3011-435/08 z 18 października 2008 r. zmniejsza się dotację celową w celu dostosowania poziomu środków do realizowanych zadań</t>
  </si>
  <si>
    <t>Dochody bieżące powiatu ogółem:</t>
  </si>
  <si>
    <t>§ 0420</t>
  </si>
  <si>
    <t>Wpływy z opłaty komunikacyjnej</t>
  </si>
  <si>
    <t>Zmniejsza się wpływy z opłat z tytułu:
- wydawania praw jazdy - 100.000,00 zł.,
- rejestracji pojazdów - 2.800.000,00 zł.</t>
  </si>
  <si>
    <t>Udziały we wpływach z podatków dochodowego</t>
  </si>
  <si>
    <t>Bezpieczeństwo publiczne i ochrona przeciwpożarowa</t>
  </si>
  <si>
    <t>Komendy wojewódzkie Policji</t>
  </si>
  <si>
    <t>Wprowadza się darowiznę na zakup radiowozu nieoznakowanego dla potrzeb Komisariatu Policji Poznań-Jeżyce - od Zarządu Wojewódzkiego Niezależnego Związku Zawodowego Policjantów Województwa Wielkopolskiego</t>
  </si>
  <si>
    <t>Wpływy do budżetu części zysku gospodarstwa</t>
  </si>
  <si>
    <t xml:space="preserve">Bezpieczeństwo publiczne i ochrona przeciwpożarowa </t>
  </si>
  <si>
    <t>Zwrot od Komendy Wojewódzkiej Policji  niewykorzystanych środków przyznanych  przez Miasto Poznań na Fundusz Wsparcia Policji  w roku 2008</t>
  </si>
  <si>
    <t>Ośrodki wsparcia</t>
  </si>
  <si>
    <t>Licea ogólnokształcące</t>
  </si>
  <si>
    <t>Przekwalifikowanie środków dotyczących projektu realizowanego w ramach  Programu Operacyjnego - Kapitał Ludzki</t>
  </si>
  <si>
    <t>Szkoły zawodowe</t>
  </si>
  <si>
    <t>Zmniejsza się środki dotyczące projektu: "Kształcenie na odległość metodą blended-learning w zawodzie technik telekomunikacji w ZSŁ",  realizowanego w ramach  Programu Operacyjnego - Kapitał Ludzki</t>
  </si>
  <si>
    <t>Centra kształcenia ustawicznego i praktycznego oraz ośrodki dokształcania zawodowego</t>
  </si>
  <si>
    <t>§ 2320</t>
  </si>
  <si>
    <t>Dotacje celowe otrzymane z powiatu na zadania bieżące realizowane na podstawie porozumień (umów) między jednostkami samorządu terytorialnego</t>
  </si>
  <si>
    <t>Rehabilitacja zawodowa i społeczna osób niepełnosprawnych</t>
  </si>
  <si>
    <t>Wprowadza się dotację z powiatu poznańskiego na realizację zadania publicznego w zakresie rehabilitacji w warsztatach terapii zajęciowej mieszkańców powiatu poznańskiego</t>
  </si>
  <si>
    <t>§ 2330</t>
  </si>
  <si>
    <t>Dotacje celowe otrzymane od samorządu województwa na zadania bieżące realizowane na podstawie porozumień (umów) między jednostkami samorządu terytorialnego</t>
  </si>
  <si>
    <t>Pozostałe instytucje kultury</t>
  </si>
  <si>
    <t>Wprowadza się dotację od Samorządu Województwa Wielkopolskiego na realizację zadania publicznego w zakresie kultury związanego z projektami filmowymi dotyczącymi Wielkopolski i Poznania</t>
  </si>
  <si>
    <t>Zgodnie z pismem Ministra Finansów znak:ST5/4822/3g/BKU/09 zwiększa się część oświatową subwencji ogólnej dla Miasta na Prawach Powiatu w części powiatowej ze środków rezerwy części oświatowej subwencji ogólnej dla JST z przeznaczeniem na dofinansowanie wydatków związanych z przeprowadzeniem remontów bieżących w obiektach oświatowych.</t>
  </si>
  <si>
    <t>Część równoważąca subwencji ogólnej dla powiatów</t>
  </si>
  <si>
    <t>Zmniejsza się się część równoważącą subwencji ogólnej dla powiatów w związku z korektą dokonaną przez Ministerstwo Finansów</t>
  </si>
  <si>
    <t>§ 2007</t>
  </si>
  <si>
    <t xml:space="preserve">Przekwalifikowanie środków w ramach działania "Program operacyjny - kapitał ludzki" </t>
  </si>
  <si>
    <t>Zwiększa się wartość dotacji rozwojowej na projekkty w ramach Programu Operacyjnego - Kapitał Ludzki, dla:
- Zespołu Szkół Ekonomicznych - 1.995,00 zł., 
  "Moja przyszłość, to moja firma"
- Zespołu Szkół Łączności - 95.020,00 zł.
   "Podniesienie jakości kształcenia w ZSŁ"</t>
  </si>
  <si>
    <t>Zmniejsza się wartość dotacji rozwojowej na projekkty w ramach Programu Operacyjnego - Kapitał Ludzki, dla:
- Zespołu Szkół Łączności - 306,00 zł.
   "Kształcenie na odległość metodą blended learning w zawodzie technik 
     telekomunikacji w ZSŁ"</t>
  </si>
  <si>
    <t>Wprowadza się wartość dotacji rozwojowej na projekkty w ramach Programu Operacyjnego - Kapitał Ludzki, dla:
- Zespołu Szkół Mechanicznych - 122.822,00 zł.,
  "ZSM w Poznaniu uczy ciekawie i nowocześnie"
- Zespołu Szkół Samochodowych -166.728,00 zł.
   "Dążymy do perfekcji"
- Zespołu Szkół Handlowych - 580.025,00 zł.
    z tego:
  "Z matematyką do sukcesu" - 148.962,00 zł.
  "Człowiek przedsiębiorczy filarem gospodarki rynkowej" - 431.063,00 zl.</t>
  </si>
  <si>
    <t>Zwiększa się środki dotyczące projektu: "Kompleksowy system informacji edukacyjnej podstawą wsparcia kształcenia ustawicznego w Poznaniu", realizowanego w ramach  Programu Operacyjnego - Kapitał Ludzki</t>
  </si>
  <si>
    <t>Zmniejsza się dotację rozwojową  projektu współfinansowane z budżetu Unii Europejskiej:</t>
  </si>
  <si>
    <t>- "Modernizacja oferty kształcenia zawodowego i dostosowanie jej do potrzeb
    lokalnego i regionalnego rynku pracy (wprowadzenie nowych i
    modyfikacja kierunków kształcenia, programów) w Poznaniu i w powiecie"</t>
  </si>
  <si>
    <t>- "Systemowe wsparcie  usług edukacyjnych w poznańskich szkołach
    zawodowych szansą na rozwój zawodowy uczniów w Poznaniu"</t>
  </si>
  <si>
    <t>Wprowadza się środki na realizację projektu "Reintegracja 45 Plus - ułatwienie dostępu do rynku pracy osobom powyżej 45 roku życia z Poznania i powiatu poznańskiego"</t>
  </si>
  <si>
    <t>§ 2707</t>
  </si>
  <si>
    <t>Środki na dofinansowanie własnych zadań bieżących gmin (związków gmin), powiatów (związków powiatów), samorządów województw, pozyskane z innych źródeł</t>
  </si>
  <si>
    <t>Zwiększa się środki w związku z  realizacją programu Socrates Comenius</t>
  </si>
  <si>
    <t>§ 2130</t>
  </si>
  <si>
    <t>Dotacje celowe otrzymane z budżetu państwa na realizację bieżących zadań własnych powiatu</t>
  </si>
  <si>
    <t>Zgodnie z pismem Wojewody Wielkopolskiego znak: FB.I-8.3011-433/08 z 24 października 2008 r. zwiększa się dotację celową na sfinansowanie - w ramach wdrażania reformy oświaty - wypłat wynagrodzeń dla nauczycieli za przeprowadzenie (poza tygodniowym obowiązkowym wymiarem zajęć) części ustnej poprawkowego egzaminu maturalnego w roku 2008</t>
  </si>
  <si>
    <t>Placówki opiekuńczo-wychowawcze</t>
  </si>
  <si>
    <t>Zgodnie z pismem Wojewody Wielkopolskiego znak: FB.I-4.3011-171/09 z 22 czerwca 2009 r. zwiększa się dotację celową na dofinansowanie realizacji zadań własnych przeznaczoną na wypłatę dodatku dla pracowników socjalnych - art.121 ust.3a ustawy o pomocy społecznej</t>
  </si>
  <si>
    <t>Domy pomocy społecznej</t>
  </si>
  <si>
    <t>Zgodnie z pismem Wojewody Wielkopolskiego znak: FB.I-4.3011-171/09 z 22 czerwca 2009 r. zmniejsza się dotację celową na dofinansowanie realizacji zadań własnych przeznaczoną na wypłatę dodatku dla pracowników socjalnych - art.121 ust.3a ustawy o pomocy społecznej</t>
  </si>
  <si>
    <t>Poradnie psychologiczno-pedagogiczne, w tym poradnie specjalistyczne</t>
  </si>
  <si>
    <t>Zgodnie z pismem Wojewody Wielkopolskiego znak: FB.I-8.3011-417/08 z 20 października 2008 r. zwiększa się dotację celową na realizację działań przewidzianych w Rządowym programie na lata 2008-2013 "Bezpieczna i przyjazna szkoła" w zakresie:</t>
  </si>
  <si>
    <t>- dofinansowania działalności punktów konsultacyjnych organizowanych w
  szkołach przez publiczne poradnie psychologiczno - pedagogiczne</t>
  </si>
  <si>
    <t>- zakupu specjalistycznych zestawów do badania dzieci do 3 roku życia dla
  poradni psychologiczno - pedagogicznych i ich filii</t>
  </si>
  <si>
    <t>Zgodnie z pismem Wojewody Wielkopolskiego znak: FB.I-5.3011-459/08 z 27 października 2008 r. zwiększa się dotację celową na realizację Rządowego programu "Bezpieczna i przyjazna szkoła"  - działanie III.4.1 "Zajęcia pozalekcyjne w szkołach i w pozaszkolnych placówkach oświatowych rozwijające zainteresowania stanowiące ofertę edukacyjną szkoły. Wspieranie programów edukacyjnych i profilaktyczno - wychowawczych realizowanych przez placówki wychowania pozaszkolnego"</t>
  </si>
  <si>
    <t>Zgodnie z pismem Wojewody Wielkopolskiego znak: FB.I-6.3011-426/08 z 20 października 2008 r. zwiększa się dotację celową na realizację programu opieki i terapii skierowanego do uczniów z niepłynnością mowy</t>
  </si>
  <si>
    <t>Zgodnie z pismem Wojewody Wielkopolskiego znak: FB.I-5.3011-458/08 z 27 października 2008 r. zwiększa się dotację celową na sfinansowanie w ramach reformy oświaty:</t>
  </si>
  <si>
    <t>- doposażenia poradni psychologiczno - pedagogicznych w sprzęt i
  oprogramowanie do prowadzenia badań nad wczesnym wykrywaniem
  zaburzeń i dysharmonii wśród dzieci i młodzieży</t>
  </si>
  <si>
    <t>- zakupu EEG BIOFEEDBACK dla poradni psychologiczno - pedagogicznych
  oraz pokrycie kosztów szkoleń dla pracowników w zakresie diagnozy i terapii
  tą metodą</t>
  </si>
  <si>
    <t>§ 2110</t>
  </si>
  <si>
    <t>Dotacje celowe otrzymane z budżetu państwa na zadania bieżące z zakresu administracji rządowej oraz inne zadania zlecone ustawami realizowane przez powiat</t>
  </si>
  <si>
    <t>Nadzór budowlany</t>
  </si>
  <si>
    <t>Zgodnie z pismem Wojewody Wielkopolskiego znak: FB.I-4.3011-144/09 z 28 maja 2009 r. wprowadza się dotację celową na dofinansowanie prac związanych z weryfikacją ewidencji obiektów wielkopowierzchniowych</t>
  </si>
  <si>
    <t>Komendy powiatowe Państwowej Straży Pożarnej</t>
  </si>
  <si>
    <t>Zgodnie z pismem Wojewody Wielkopolskiego znak: FB.I-9.3011-409/08 z 7 października 2008 r. zwiększa się dotację celową na wydatki bieżące w związku ze wzrostem kosztów zużycia paliwa oraz naprawami sprzętu techniki specjalnej.</t>
  </si>
  <si>
    <t>Zgodnie z pismem Wojewody Wielkopolskiego znak: FB.I-8.3011-414/08 z 14 października 2008 r. zwiększa się dotację celową na na realizację zadania "Zakup i wymiana sprzętu oraz systemów teleinformatycznych" w ramach "Programu modernizacji Policji, Straży Granicznej, Państwowej Straży Pożarnej i Biura Ochrony Rządu w latach 2007-2009"</t>
  </si>
  <si>
    <t xml:space="preserve">Zgodnie z pismem Wojewody Wielkopolskiego znak: FB.I-4.3010-4/09 z 10 lutego 2009 r.zmniejsza się dotacje celową w celu dostosowania do poziomu określonego w ustawie budżetowej na 2009 rok </t>
  </si>
  <si>
    <t>Pomoc dla uchodźców</t>
  </si>
  <si>
    <t xml:space="preserve">Zgodnie z pismem Wojewody Wielkopolskiego znak: FB.I-4.3011-5/09 z 15 stycznia 2009 r. wprowadza się dotację celową na sfinansowanie pomocy dla uchodźcy, mającej na celu wspieranie procesu jego integracji społecznej </t>
  </si>
  <si>
    <t>Zespoły do spraw orzekania o niepełnosprawności</t>
  </si>
  <si>
    <t>Zgodnie z pismem Wojewody Wielkopolskiego znak: FB.I-4.3011-456/08 z 28 października 2008 r. wprowadza się dotację celową na biezącą działalność zespołów do spraw orzekania o stopniu niepełnosprawności</t>
  </si>
  <si>
    <t>Pomoc dla repatriantów</t>
  </si>
  <si>
    <t>Zgodnie z pismem Wojewody Wielkopolskiego znak: FB.I-7.3011-63/08 z 2 października 2008 r. zwiększa się dotację celową na pokrycie kosztów przejazdu i bieżące zagospodarowanie repatriantów</t>
  </si>
  <si>
    <t>Dochody majątkowe ogółem:</t>
  </si>
  <si>
    <t>Dochody majątkowe gminy ogółem:</t>
  </si>
  <si>
    <t>A.Dochody własne</t>
  </si>
  <si>
    <t>§ 6300</t>
  </si>
  <si>
    <t>Wpływy z tytulu pomocy fianansowej udzielanej między jednostkami samorządu terytorialnego na dofinansowanie własnych zadań inwestycyjnych i zakupów inwestycyjnych</t>
  </si>
  <si>
    <t>Obiekty sportowe</t>
  </si>
  <si>
    <t>Wprowadza się środki z pomocy finansowej z Województwa Wielkopolskiego w ramach programu "ORLIK 2012" realizowanego przy:
- Młodzieżowym Domu Kultury nr 1,
- Zespole Szkół z Oddziaami Integracyjnymi Nr 2,
- Liceum Ogólnokształcącym Nr 5,
- Zespole Szkół  Technicznych,
- Ośrodku Przywodnym Rataje</t>
  </si>
  <si>
    <t>§ 6298</t>
  </si>
  <si>
    <t>Środki na dofinan.własnych inw.gmin (związków gmin), powiatów (związków powiatów), samorządów województw, pozyskane z innych źródeł</t>
  </si>
  <si>
    <t>Gospodarka ściekowa i ochrona wód</t>
  </si>
  <si>
    <t xml:space="preserve">W związku z zawarciem umowy cesji projektu "Oczyszczanie ścieków i dostawa wody dla miasta Poznania" do społki AQUANET wycofuje się środki  z Funduszu Spójności przeznaczone na realizację tego projektu. </t>
  </si>
  <si>
    <t>Ogrody botaniczne i zoologiczne oraz naturalne obszary i obiekty chronionej przyrody</t>
  </si>
  <si>
    <t>Ogrody botaniczne i zoologiczne</t>
  </si>
  <si>
    <t>Wprowadza się środki z Wielkopolskiego Urzędu Wojewódzkiego związane z realizacją projektu "Zwiększenie atrakcyjności turystycznej regionu poprzez budowę słoniarni w Nowym ZOO w Poznaniu"</t>
  </si>
  <si>
    <t>§ 6330</t>
  </si>
  <si>
    <t>Dotacje celowe otrzymane z budżetu państwa na realizację inwestycji i zakupów inwestycyjnych własnych gmin (związków gmin)</t>
  </si>
  <si>
    <t>Wprowadza się środki z Ministerstwa Sportu i Turystyki w ramach programu "ORLIK 2012" realizowanego przy:
- Młodzieżowym Domu Kultury nr 1,
- Zespole Szkół z Oddziaami Integracyjnymi Nr 2,
- Liceum Ogólnokształcącym Nr 5,
- Zespole Szkół  Technicznych,
- Ośrodku Przywodnym Rataje</t>
  </si>
  <si>
    <t>Dochody majątkowe powiatu ogółem:</t>
  </si>
  <si>
    <t>Komendy powiatowej Państwowej Straży Pozarnej</t>
  </si>
  <si>
    <t>Wprowadza się dotacje na realizację zadania: "Utworzenie i wdrożenie cyfrowego systemu dyspozytorskiego służącego do optymalizacji sieci łączności bezprzewodowej oraz dysponowania jednostek Ochotniczej Straży Pożarnej z terenu Powiatu Poznańskiego z gmin:
- Buk - 10.000,00 zł,
- Czerwonak - 10.000,00 zł.,
- Komorniki -  10.000,00 zł.,
- Kostrzyn Wlkp. - 10.000,00 zł.,
- Kórnik - 10.000,00 zł.,
- Swarzędz - 10.000,00 zł.</t>
  </si>
  <si>
    <t>Wprowadza się środki z Ministerstwa Infrastruktury związane z realizacją projektu "Przebudowa ul.Głogowskiej  w Poznaniu od autostrady A2 do węzła Górczyn - etap I od autostrady A2 do strumienia Junikowskiego"</t>
  </si>
  <si>
    <t>§ 6430</t>
  </si>
  <si>
    <t>Dotacje celowe otrzymane z budżetu państwa na realizację inwestycji i zakupów inwestycyjnych własnych powiatu</t>
  </si>
  <si>
    <t>Zwiększa się plan dotacji celowej na dofinansowanie w ramach programu "Narodowy Program Dróg Lokalnych 2008-2011"</t>
  </si>
  <si>
    <t>Zgodnie z pismem Wojewody Wielkopolskiego znak: FB.I-8.3011-106/09 z 8 maja 2009 r. zwiększa się dotację celową na dofinansowanie realizacji zadań własnych w zakresie osiągania standardów w placówkach opiekuńczo - wychowawczych</t>
  </si>
  <si>
    <t>Zgodnie z pismem Wojewody Wielkopolskiego znak: FB.I-7.3011-449/08 z 22 października 2008 r. zwiększa się dotację celową na dofinansowanie realizacji zadań własnych w zakresie osiągania standardów w domach pomocy społecznej</t>
  </si>
  <si>
    <t>§ 6410</t>
  </si>
  <si>
    <t>Dotacje celowe otrzymane z budżetu państwa na inwestycje i zakupy inwestycyjne z zakresu administracji rządowej oraz inne zadania zlecone ustawami realizowane przez powiat</t>
  </si>
  <si>
    <t>Zgodnie z pismem Wojewody Wielkopolskiego znak: FB.I-8.3011-453/08 z 22 października 2008 r. zwiększa się dotację celową na rozwój sieci ośrodków wsparcia dla osób z zaburzeniami psychicznymi</t>
  </si>
  <si>
    <t>W zał. Nr 2 i 3 dotyczących wydatków wprowadza się następujące zmiany:</t>
  </si>
  <si>
    <t>W związku z trudną sytuacją finansową Miasta wynikajacą ze spowolnieniem tempa rozwoju gospodarczego w kraju powyższa korekta zawiera ograniczenie wydatków w planach finansowych jednostek organizacyjnych Miasta ogółem o kwotę 23.784.015,00 zł, uszczegółowienie poniżej;</t>
  </si>
  <si>
    <t>Klasyfik.</t>
  </si>
  <si>
    <t>Numer zad. WPI</t>
  </si>
  <si>
    <t>Wydatki ogółem:</t>
  </si>
  <si>
    <t>Wydatki na zadania gminy:</t>
  </si>
  <si>
    <t>Wydatki na zadania własne gminy:</t>
  </si>
  <si>
    <t>Wydatki bieżące:</t>
  </si>
  <si>
    <t>01008</t>
  </si>
  <si>
    <t>Melioracje wodne</t>
  </si>
  <si>
    <t>Ograniczenie wydatków</t>
  </si>
  <si>
    <t>Program "Zielony Poznań" i Święto Plonów</t>
  </si>
  <si>
    <t>Środki z darowizny od sponsora na organizację konkursów "Zielony Poznań"</t>
  </si>
  <si>
    <t>Samorządy pomocnicze</t>
  </si>
  <si>
    <t>Zwrot z Zarządu Dróg Miejskich dla Samorządu Pomocniczego Antoninek -Zieliniec Kobylepole</t>
  </si>
  <si>
    <t>Przenosi się środki z innych podziałek klasyfikacji budżetowej</t>
  </si>
  <si>
    <t>Lokalny transport zbiorowy</t>
  </si>
  <si>
    <t>Zarząd Transportu Miejskiego</t>
  </si>
  <si>
    <t>Zarząd Dróg Miejskich</t>
  </si>
  <si>
    <t>Środki przeznacza się na odszkodowania za grunty zajęte pod drogi (zgodnie z art. 73 ustawy z 13.10.1998 r. - przepisy wprowadzające ustawy reformujące administrację publiczną)</t>
  </si>
  <si>
    <t xml:space="preserve">Środki od samorządów pomocniczych </t>
  </si>
  <si>
    <t>Przenosi się środki do innych podziałek klasyfikacji budżetowej</t>
  </si>
  <si>
    <t>Drogi wewnętrzne</t>
  </si>
  <si>
    <t>Środki przeznacza się na zapłatę za bezumowne korzystanie z gruntów zajętych pod drogi wewnętrzne.</t>
  </si>
  <si>
    <t>Zadania z zakresu gospodarki komunalnej</t>
  </si>
  <si>
    <t>w tym: programy unijne</t>
  </si>
  <si>
    <t>Udział w planowaniu rozwoju układu drogowego i transportu zbiorowego, w tym zlecanie niezbędnych opracowań</t>
  </si>
  <si>
    <t>Zwiększa się środki na projekt SUGAR realizowany w ramach inicjatywy europejskiej INTERREG IVC.</t>
  </si>
  <si>
    <t>W związku z nowymi wytycznymi dotyczącymi kwalifikalności kosztów programu wprowadza się środki na koszty niekwalifikowane w ramach projektu SUGAR</t>
  </si>
  <si>
    <t>Środki przeznacza się na koszty związane z uzyskaniem opinii prawnej od kancelarii zewnętrznych potrzebnych do opracowania aneksów i umów ze spółkami Apsys Polska S.A., Ancona Sp.z o.o. i Inter IKEA Centre Polska S.A.</t>
  </si>
  <si>
    <t>Turystyka</t>
  </si>
  <si>
    <t>Zadania w zakresie upowszechniania turystyki</t>
  </si>
  <si>
    <t>Środki na porządkowanie nieruchomości stanowiących własność miasta nie zarządzanych przez inne jednostki organizacyjne - realizuje Wydział Gospodarki Nieruchomościami</t>
  </si>
  <si>
    <t>Środki przenosi się z rozdziału 90002 z przeznaczeniem na utrzymanie czystości na terenie miasta.</t>
  </si>
  <si>
    <t>Zarząd Zieleni Miejskiej</t>
  </si>
  <si>
    <t>Środki na renowację zieleńca przy ul. Grochowskiej - likwidacja pomnika gen. K. Świerczewskiego wraz z aranżacją zieleni</t>
  </si>
  <si>
    <t xml:space="preserve">Środki na remont wałów przeciwpowodziowych i międzywala rz. Warty </t>
  </si>
  <si>
    <t>Wprowadza się środki pozyskane z tytułu reklamy na rzecz samorządów pomocniczych - Powstańców Warszawy</t>
  </si>
  <si>
    <t>Wprowadza się darowiznę na rzecz samorządów pomocniczych - Morasko  - Jerzy Pujan</t>
  </si>
  <si>
    <t>Usługi komunalne - Schronisko dla zwierząt</t>
  </si>
  <si>
    <t>Środki przeznacza się na wypłatę odprawy emerytalnej w związku z dostarczeniem decyzji o przyznaniu emerytury z ZUS</t>
  </si>
  <si>
    <t>Oświetlenie ulic placów i dróg</t>
  </si>
  <si>
    <t>Usługi Komunalne</t>
  </si>
  <si>
    <t>Środki przeznacza się na wypłatę niezaplanowanej odprawy emerytalnej</t>
  </si>
  <si>
    <t>Środki przeznacza się na delegowanie realizacji projektu "Oczyszczanie ścieków i dostawa wody dla miasta Poznania" - pokrycie kosztów utrzymania JRP w 57 %.</t>
  </si>
  <si>
    <t>Domy i ośrodki kultury, świetlice i kluby</t>
  </si>
  <si>
    <t>Dom Kultury Stokrotka</t>
  </si>
  <si>
    <t>Środki od samorządów pomocniczych</t>
  </si>
  <si>
    <t>Galerie i biura wystaw artystycznych</t>
  </si>
  <si>
    <t>Galeria "Miejska Arsenał'</t>
  </si>
  <si>
    <t>Centra kultury i sztuki</t>
  </si>
  <si>
    <t>Centrum Kultury Zamek</t>
  </si>
  <si>
    <t>Dotacja z przeznaczeniam na dofinansowaniem realizacji plenerowego przedstawienia mulitimedialnego na obszarze pilotażowym Miejskiego Programu Rewitalizacji Śródka pt."Hendel na Śródce".</t>
  </si>
  <si>
    <t>Dotacja z przeznaczeniam na współuczstnictwo w produkcji wystawy "Wypędzeni 1939"</t>
  </si>
  <si>
    <t>Poznański Chór Chłopięcy</t>
  </si>
  <si>
    <t>Dotacja na organizację koncertu pt."Poznańske kolędowanie" (program kulturalny towarzyszący konferencji klimatycznej COP-14)</t>
  </si>
  <si>
    <t>Biblioteki</t>
  </si>
  <si>
    <t>Biblioteka Raczyńskich</t>
  </si>
  <si>
    <t>Dotacja na organizację IV Weekendu z Historią na Trakcie Królewsko - Cesarskim "Poznaj Raczyńskich"</t>
  </si>
  <si>
    <t xml:space="preserve">Muzea </t>
  </si>
  <si>
    <t>Muzeum Archeologiczne</t>
  </si>
  <si>
    <t>Wielkopolskie Muzeum Walk Niepodległościowych</t>
  </si>
  <si>
    <t>Ochrona zabytków i opieka nad zabytkami</t>
  </si>
  <si>
    <t xml:space="preserve">Zadania z zakresu kultury </t>
  </si>
  <si>
    <t>Przeniesienie środków do instytucji w związku z obchodami 90 rocznicy Powstania Wielkopolskiego</t>
  </si>
  <si>
    <t>Środki przeznacza się na projekty związane z ubieganiem się Miasta o tytuł "Poznań-Europejska Stolica Kultury 2016"</t>
  </si>
  <si>
    <t>Działalność promocyjno-informacyjna</t>
  </si>
  <si>
    <t>Rewitalizacja obszarów miejskich oraz Trakt Królewsko-Cesarski</t>
  </si>
  <si>
    <t>Środki przenosi się do rozdziału 92116</t>
  </si>
  <si>
    <t>Gospodarowanie mieniem miasta</t>
  </si>
  <si>
    <t>Wprowadza się darowiznę na rzecz samorządów pomocniczych - Jeżyce  - od Spółdzielni Mieszkaniowej "Jeżyce", FILMOTECHNIKA, ATANER, PKO BP</t>
  </si>
  <si>
    <t xml:space="preserve">Ogrody botaniczne i zoologiczne </t>
  </si>
  <si>
    <t>Ogród Zoologiczny</t>
  </si>
  <si>
    <t>Palmiarnia Poznańska</t>
  </si>
  <si>
    <t xml:space="preserve">Zwrot dotacji wykorzystanych niezgodnie z przeznaczeniem lub pobranych w nadmiernej wysokości wraz z odsetkami do Ministerstwa Sportu
</t>
  </si>
  <si>
    <t>Zadania w zakresie kultury fizycznej i sportu</t>
  </si>
  <si>
    <t>Zadania z zakresu kultury fizycznej</t>
  </si>
  <si>
    <t>Środki przenosi się do wydatków majątkowych do rozdziału 92604 oraz 75075</t>
  </si>
  <si>
    <t>Środki przenosi się do rozdz. 92605</t>
  </si>
  <si>
    <t>Przesunięcie środków do pozycji "UEFA EURO 2012"</t>
  </si>
  <si>
    <t>Rezerwa na EURO 2012</t>
  </si>
  <si>
    <t>Środki na przenosi się na przedsięwzięcia związane z organizacją UEFA EURO 2012</t>
  </si>
  <si>
    <t>UEFA EURO 2012</t>
  </si>
  <si>
    <t>Letnie Młodzieżowe Igrzyska Olimpijskie w 2014 roku</t>
  </si>
  <si>
    <t>Przesunięcie środków na 2010 rok.</t>
  </si>
  <si>
    <t>Samorządy Pomocnicze</t>
  </si>
  <si>
    <t>Wprowadza się środki z otrzymane z tytułu nadpłaconego czynszu dla samorządu pomocniczego szczepankowo-Spławie -Krzesinki</t>
  </si>
  <si>
    <t>Wprowadza się darowiznę na rzecz samorządów pomocniczych - Antoninek - Zieliniec - Kobyle - od Volkswagen Poznań sp.z o.o.</t>
  </si>
  <si>
    <t>Zwrot środków z Wydziału Kultury Fizycznej do samorządu pomocniczego - Junikowo</t>
  </si>
  <si>
    <t>Wydatki majątkowe: (załącznik Nr 5)</t>
  </si>
  <si>
    <t>RGŻ/RGŻ/1</t>
  </si>
  <si>
    <t>Odbudowa stawu retencyjnego w Krzesinkach</t>
  </si>
  <si>
    <t>Realizację zadania przeniesiono na 2009 rok</t>
  </si>
  <si>
    <t>Wprowadza się nowe zadania:</t>
  </si>
  <si>
    <t>GKM/ZTM/444</t>
  </si>
  <si>
    <t>Zakupy inwestycyjne</t>
  </si>
  <si>
    <t>Środki przeznacza się na zakup trzech samochodów dostawczych niezbędnych do codziennej obsługi punktów kasowych i biletomatów</t>
  </si>
  <si>
    <t>GKM/ZTM/459</t>
  </si>
  <si>
    <t>Zintegrowany system informatyczny do rejstracji opłat dodatkowych</t>
  </si>
  <si>
    <t>Środki przeznacza się na zakup sprzętu i oprzyrządowania komputerowego celem wdrożenia specjalnej aplikacji służącejdo rejstracji opłat dodatkowych nałożonych pasażerom za brak biletów.</t>
  </si>
  <si>
    <t>GKM/ZTM/411</t>
  </si>
  <si>
    <t>Przedużenie linii tramwajowej z pętli Zawady do stacji Poznań Wschód</t>
  </si>
  <si>
    <t xml:space="preserve">Przeniesienie środków z rozdziału 60095 w związku z powołaniem spółki "Infrastruktura EURO 2012" i przejęciu przez tę spółkę realizaji zadania na podstawie umowy powierzenia przez przyszłego użytkownika majątku czyli Zarząd Transportu Miejskiego </t>
  </si>
  <si>
    <t>GKM/ZTM/410</t>
  </si>
  <si>
    <t>Przedużenie trasy Poznańskiego Szybkiego Tramwaju (PST) do Dworca Zachodniego w Poznaniu</t>
  </si>
  <si>
    <t>Zwiększone środki umożliwią przyspieszenie realizacji zadania.</t>
  </si>
  <si>
    <t>GKM/ZTM/1083</t>
  </si>
  <si>
    <t>Odnowa infrastruktury transportu publicznego w związku z organizacją EURO 2012 w Poznaniu</t>
  </si>
  <si>
    <t>Dostosowuje się plan zadania do planowanego wykonania.</t>
  </si>
  <si>
    <t>GKM/ZTM/3411</t>
  </si>
  <si>
    <t>Budowa infrastruktury torowo-sieciowej w ul. Winogrady</t>
  </si>
  <si>
    <t>Dodatkowe środki umożliwią wcześniejsze oddanie infrastruktury torowej do użytku.</t>
  </si>
  <si>
    <t>Środki przeniesione z rozdziału 60015.</t>
  </si>
  <si>
    <t>Wprowadza się zadanie:</t>
  </si>
  <si>
    <t>GKM/ZDM/457</t>
  </si>
  <si>
    <t>Nabycie gruntów objętych miejscowymi planami zagospodrowania przestrzennego</t>
  </si>
  <si>
    <t>Środki przeznacza się na wykupy gruntów pod planowane drogi, co stanowi realizację uchwał Rady Miasta w sprawie uchwalenia planów miejscowych.</t>
  </si>
  <si>
    <t>GKM/ZDM/34</t>
  </si>
  <si>
    <t>Wykupy gruntów (drogi gminne)</t>
  </si>
  <si>
    <t>Zwiększa się środki w celu nabycia na własność Miasta Poznania od Uniwesytetu Przyrodniczego gruntów zajętych pod ulice:Jasną, Prostą i Łubieńską</t>
  </si>
  <si>
    <t>Pozostałe zadania</t>
  </si>
  <si>
    <t>GKM/GKM/182</t>
  </si>
  <si>
    <t>Przedsięwzięcia z udziałem innych inwestorów</t>
  </si>
  <si>
    <t>Wprowadza się środki zgodnie z postanowieniami Komisji Konkursowej opiniującej wnioski stowarzyszeń na realizację inwestycji wspólnie z Miastem</t>
  </si>
  <si>
    <t>JE_WIN/JE_WIN/7</t>
  </si>
  <si>
    <t>Budowa parkingu</t>
  </si>
  <si>
    <t>JE_JSB/JE_JSB/1</t>
  </si>
  <si>
    <t>Dofinansowanie remontu drogi dojazdowej do Przedszkola 182</t>
  </si>
  <si>
    <t>GKM/ZDM/405</t>
  </si>
  <si>
    <t>Fontanna na Pl. Wolności</t>
  </si>
  <si>
    <t>Środki przesuwa się na 2010 r.w związku z planowanym wykonaniem zadania</t>
  </si>
  <si>
    <t>GKM/ZDM/392</t>
  </si>
  <si>
    <t>Wykupy gruntów (drogi wewnętrzne)</t>
  </si>
  <si>
    <t>Środki przeznacza się na sfinansowanie nabycia na własność miasta gruntów zajętych pod drogi wewnętrzne położone na osiedlu Stefana Batorego.</t>
  </si>
  <si>
    <t>GKM/ZDM/456</t>
  </si>
  <si>
    <t>Fontanna Higiei na Pl. Wolności</t>
  </si>
  <si>
    <t>Środki przeznacza się na przywrócenie i posadowienie odnowionego pomnika Higiei.</t>
  </si>
  <si>
    <t>GKM/GKM/411</t>
  </si>
  <si>
    <t>Przeniesienie środków do rozdziału 60004 (Zarząd Transportu Miejskiego)</t>
  </si>
  <si>
    <t>GKM/GKM/452</t>
  </si>
  <si>
    <t>Budowa systemu parkingów w Poznaniu</t>
  </si>
  <si>
    <t>Środki przeznacza się na realizację postanowień uchwały nr XXXVIII/409/V/2008 z 10.06.2008 r. w sprawie przyjęcia "Polityki parkingowej Miasta Poznania"</t>
  </si>
  <si>
    <t>Zakłady gospodarki mieszkaniowej</t>
  </si>
  <si>
    <t>GKM/ZKZL/88</t>
  </si>
  <si>
    <t>Renowacja kamienic</t>
  </si>
  <si>
    <t>GKM/ZKZL/111</t>
  </si>
  <si>
    <t>Budownictwo komunalne</t>
  </si>
  <si>
    <t>Środki niewykorzystane w 2008 roku na opracowanie dokumentacji technicznej zagospodarowania rejonu ulic Szyperska - Estkowskiego - Garbary - Piaskowa</t>
  </si>
  <si>
    <t>GKM/ZKZL/112</t>
  </si>
  <si>
    <t>Termomodernizacja budynków komulanych</t>
  </si>
  <si>
    <t>Środki z niewykorzystanych wydatków niewygasających z przeznaczeniem na uregulowanie zobowiązań wobec Dalkia S.A.(zgodnie z umową przyłączenie budynku do sieci cieplnej planowane jest na koniec sierpnia 2009 r.)</t>
  </si>
  <si>
    <t>Wprowadza się nowe zadanie:</t>
  </si>
  <si>
    <t>GKM/ZKZL/429</t>
  </si>
  <si>
    <t>Adaptacja pomieszczeń przy Rynku Śródeckim 3 na punkt konsultacyjno - informacyjny</t>
  </si>
  <si>
    <t xml:space="preserve">Środki niewykorzystane w 2008 roku - w punkcie będzie mieścić się m.in. siedziba Rady Osiedla, publiczny punkt dostępu do Internetu oraz inkubator organizacji pozarządowych </t>
  </si>
  <si>
    <t>GN/GN/2</t>
  </si>
  <si>
    <t>Wykupy nieruchomości, w tym skutki uchwalenia mpzp</t>
  </si>
  <si>
    <t>Środki przeznacza się na nabycie nieruchomości niezbędnych do rozbudowy Stadionu Miejskiego w Poznaniu</t>
  </si>
  <si>
    <t>NW/NW/86</t>
  </si>
  <si>
    <t>Towarzystwa Budownictwa Społecznego - dopłaty do kapitału i aporty pieniężne</t>
  </si>
  <si>
    <t>MPU/MPU/1</t>
  </si>
  <si>
    <t>Zakup sprzętu komputerowego i oprogramowania dla potrzeb MPU</t>
  </si>
  <si>
    <t xml:space="preserve">Niewykorzystane w 2008 roku środki na wykonanie Systemu Obiegu Dokumentów co umożliwi dokończenie realizacji zadania </t>
  </si>
  <si>
    <t>GEOPOZ/GEOPOZ/13</t>
  </si>
  <si>
    <t>System informacji przestrzennej</t>
  </si>
  <si>
    <t>Środki przenosi się do zadań bieżących.</t>
  </si>
  <si>
    <t>IN/IN/5</t>
  </si>
  <si>
    <t>Realizacja programu e-Poznań</t>
  </si>
  <si>
    <r>
      <t>W związku z zakończeniem i rozliczeniem zadania przenosi się niewykorzystane środki do rozdziału 75023 na zadanie</t>
    </r>
    <r>
      <rPr>
        <i/>
        <sz val="11"/>
        <rFont val="Times New Roman"/>
        <family val="1"/>
      </rPr>
      <t xml:space="preserve"> "Zakup sprzętu komputerowego i oprogramowania"</t>
    </r>
  </si>
  <si>
    <t>GKM/GKM/439</t>
  </si>
  <si>
    <t>Budowa połączeń teletransmisyjnych jednostek miasta</t>
  </si>
  <si>
    <t>Środki na m.in.podłączenie Palmiarni Poznańskiej do miejskiej sieci intranetowej.</t>
  </si>
  <si>
    <t>Urzędy gmin ( miast i miast na prawach powiatu)</t>
  </si>
  <si>
    <t>IN/IN/3</t>
  </si>
  <si>
    <t>Zakup sprzętu komputerowego i oprogramowania</t>
  </si>
  <si>
    <t>Środki przeniesione z rozdziału 72095 z przeznaczeniem na oprogramowanie dla Wydziału Gospodarki Nieruchomościami oraz kolejne funkcjonalności Zintegrowanego Systemu Informatycznego Wspomagającego Zarządzanie Miastem KSAT</t>
  </si>
  <si>
    <t>Środki przenosi się na 2010 r.</t>
  </si>
  <si>
    <t>OR/OR/99</t>
  </si>
  <si>
    <t>Dostawa i montaż klimatyzacji w pomieszczeniach Centrum Informacji Miejskiej i Salonie Posnania w budynku Arkadii w Poznaniu przy ul. Ratajczaka 44</t>
  </si>
  <si>
    <t>W związku z zakupem urządzeń importowanych nastąpił wzrost kosztów wynikających m.in.. ze wzrostu kursu euro oraz konieczności zastosowania odpowiednich rozwiązań technicznych. (Plan po zmianach 54.900,00 zł)</t>
  </si>
  <si>
    <t>OR/OR/146</t>
  </si>
  <si>
    <t>Modernizacja dźwigów osobowych w budynku UMP przy Placu Kolegiackim 17 w Poznaniu</t>
  </si>
  <si>
    <t>OR/OR/123</t>
  </si>
  <si>
    <t>Osuszenie ścian piwnic budynku przy ul. Pl.Kolegiackim 17</t>
  </si>
  <si>
    <t>DG/DG/4</t>
  </si>
  <si>
    <t>Utworzenie internetowej bazy zasobów informacyjnych</t>
  </si>
  <si>
    <t>Środki przeniesione z wydatków bieżących w ramach projektu "Potrzeby kadrowe przedsiębiorców aglomeracji poznańskiej na tle kierunków społeczno-gospodarczego rozwoju regionu-diagnoza, prognoza, monitoring"</t>
  </si>
  <si>
    <t>Straż miejska</t>
  </si>
  <si>
    <t>SMMP/SMMP/1</t>
  </si>
  <si>
    <t>Środki z programu "Bezpieczne Miasto" na dofinansowanie zakupu pojazdu osobowo-ciężarowego pełniącego funkcję mobilnego ośrodka informacyjnego oraz środka transportu</t>
  </si>
  <si>
    <t>NM_WAR/NM_WAR/3</t>
  </si>
  <si>
    <t>Monitoring osiedla</t>
  </si>
  <si>
    <t>P/P/5</t>
  </si>
  <si>
    <t>OW/SP4/176</t>
  </si>
  <si>
    <t>Szkoła podstawowa Nr 4 - zakup i montaż stacjonarnej siłowni zewnętrznej</t>
  </si>
  <si>
    <t>OW/SP57/241</t>
  </si>
  <si>
    <t>Zespół Szkół Nr 1 budowa placu zabaw</t>
  </si>
  <si>
    <t>OW/SP13/239</t>
  </si>
  <si>
    <t>Zespół Szkół Mistrzostwa Sportowego Nr 2 - zakup i montaż stacjonarnej siłowni zewnętrznej</t>
  </si>
  <si>
    <t>OW/OW/203</t>
  </si>
  <si>
    <t>Zespół szkół z Oddziałami Integracyjnymi nr 2 - budowa boisk w ramach programu "Orlik 2012"</t>
  </si>
  <si>
    <t>Zadanie przenosi się do rozdziału 92601 zgodnie z klasyfikacją otrzymanych dochodów z Urządu Marszałkowskiego.</t>
  </si>
  <si>
    <t>OW/SP54/177</t>
  </si>
  <si>
    <t>Modernizacja budynku Szkoły Podstawowej Nr 54 i Gimnazjum Nr 58 przy ul. Małoszyńskiej 38</t>
  </si>
  <si>
    <t>Długi okres uzyskania warunków zabudowy wpłynęł na przedłużenie terminu wykonania zadania, zadanie będzie kontynuowane w 2010 roku</t>
  </si>
  <si>
    <t>OW/SP15/247</t>
  </si>
  <si>
    <t>Szkoła Podstawowa Nr 15 - modernizacja placu zabaw</t>
  </si>
  <si>
    <t>OW/SP7/179</t>
  </si>
  <si>
    <t>Szkoła Podstawowa Nr 7 - termorenowacja</t>
  </si>
  <si>
    <t xml:space="preserve">OW/OW/14 </t>
  </si>
  <si>
    <t>Termomodernizacja budynków</t>
  </si>
  <si>
    <t>Środki przenosi się do rozdz.80104.</t>
  </si>
  <si>
    <t>OW/SP12/156</t>
  </si>
  <si>
    <t>Szkoła Podstawowa Nr 12 - termorenowacja</t>
  </si>
  <si>
    <t>OW/SP6/180</t>
  </si>
  <si>
    <t>Szkoła Podstawowa Nr 6 - termorenowacja</t>
  </si>
  <si>
    <t>OW/SP58/187</t>
  </si>
  <si>
    <t>Szkoła Podstawowa Nr 58 - termorenowacja</t>
  </si>
  <si>
    <t>OW/SP14/204</t>
  </si>
  <si>
    <t>Szkoła Podstawowa Nr 14 - termorenowacja</t>
  </si>
  <si>
    <t>OW/SP9/226</t>
  </si>
  <si>
    <t>Szkoła Podstawowa Nr 9 - termorenowacja</t>
  </si>
  <si>
    <t>Wprowadza się środki na promocję i pomoc techniczną projektów związanych z termomodernizacją szkół podstawowych</t>
  </si>
  <si>
    <t>Środki z programu "Bezpieczne Miasto"</t>
  </si>
  <si>
    <t>WJPM/WJPM/104</t>
  </si>
  <si>
    <t>Utworzenie ogólnodostepnych stref rekreacji dziecięcej</t>
  </si>
  <si>
    <t>Zaoszczędzone środki przenosi się na wydatki bieżące</t>
  </si>
  <si>
    <t>OW/OW/53</t>
  </si>
  <si>
    <t>Budowa szkoły podstawowej z salą gimnastyczną - Strzeszyn</t>
  </si>
  <si>
    <t>Wydłużenie procedury przetargowej uniemożliwiło rozpoczęcie prac -  zadanie będzie kontynuowane w latch 2009-2010</t>
  </si>
  <si>
    <t>OW/OW/32</t>
  </si>
  <si>
    <t>Modernizacja boisk sportowych przy szkołach podstawowych</t>
  </si>
  <si>
    <t xml:space="preserve">Zwiększa się środki przekazane od samorządów pomocniczych </t>
  </si>
  <si>
    <t xml:space="preserve">OW/OW/15 </t>
  </si>
  <si>
    <t>Środki  przeniesione z rodziału 80101</t>
  </si>
  <si>
    <t>OW/OW/107</t>
  </si>
  <si>
    <t>Budowa przedszkola Nr 46</t>
  </si>
  <si>
    <t>Wydłużenie procedury przetargowej uniemożliwiło rozpoczęcie prac, zadanie będzie kontynuowane w 2010 roku</t>
  </si>
  <si>
    <t>OW/OW/28</t>
  </si>
  <si>
    <t>Środki  przeniesione z wydatków bieżących</t>
  </si>
  <si>
    <t>Wydłużenie procedury przetargowej uniemożliwiło rozpoczęcie prac, zadanie będzie kontynuowane w 2009 roku</t>
  </si>
  <si>
    <t>OW/GM12/246</t>
  </si>
  <si>
    <t>Modernizacja obiektu Pływalni ATLANTIS</t>
  </si>
  <si>
    <t xml:space="preserve">Środki uzyskane z zysku wypracowanego przez gospodarstwo pomocnicze "Pływalnia ATLANTIS" </t>
  </si>
  <si>
    <t>OW/GM23/235</t>
  </si>
  <si>
    <t>Gimnazjum Nr 23 - zakup i montaż ścianki wspinaczkowej</t>
  </si>
  <si>
    <t>Środki od samorządu pomocniczego Osiedla Zielone Rataje</t>
  </si>
  <si>
    <t>Środki z "Bezpiecznego Miasta"</t>
  </si>
  <si>
    <t>OW/GM61/236</t>
  </si>
  <si>
    <t>Gimnazjum Nr 61 - zakup i montaż stacjonarnej siłowni zewnętrznej</t>
  </si>
  <si>
    <t>OW/OW/177</t>
  </si>
  <si>
    <t>Przebudowa budynku Gimnazjum Nr 58 ul. Małoszyńska</t>
  </si>
  <si>
    <t>Wydłużenie procedury przetargowej uniemożliwiło rozpoczęcie prac - zadanie będzie kontynuowane w latch 2009-2010</t>
  </si>
  <si>
    <t>Środki przenosi się do rozchodów w związku z udzieleniem pożyczki dla ZOZ-u Poznań - Stare Miasto</t>
  </si>
  <si>
    <t>ZSS/ZOZ/36</t>
  </si>
  <si>
    <t>Zakup aparatury cyfrowej diagnostyki rentgenowskiej dla Zakładu Diagnostyki Rentgenowskiej w ZOZ Poznań - Stare Miasto</t>
  </si>
  <si>
    <t>ZSS/ZOZ/37</t>
  </si>
  <si>
    <t>Zakup aparatury diagnostyczno-zabiegowej niezbędnej w procesie leczenia chorób urologicznych dla szpitala ZOZ Poznań - Stare Miasto</t>
  </si>
  <si>
    <t>ZSS/ZOZ/25</t>
  </si>
  <si>
    <t>Zakupy inwestycyjne dla szpitala przy ul. Szwajcarskiej -ZOZ Poznań Nowe Miasto</t>
  </si>
  <si>
    <t>Środki przeznacza się na sfinansowanie zakupów w związku z połączeniem ZOZ-ów Stare Miasto i Nowe Miasto</t>
  </si>
  <si>
    <t>ZSS/ZOZ/39</t>
  </si>
  <si>
    <t>Rozbudowa i modernizacja pomieszczeń oraz zakup pierwszego wyposażenia dla Oddziału Detoksykacji przy ul. Podolańskiej</t>
  </si>
  <si>
    <t>W związku z likwidacją Izby Wytrzeźwień z dniem 31.03.2009 r. i niewykonaniem pełnego zakresu zadania pozostałe środki przenosi się do ralizacji przez ZOZ Poznań Jeżyce - kontunuatora zadań izby</t>
  </si>
  <si>
    <t>ZSS/ZOZ/40</t>
  </si>
  <si>
    <t>Rozbudowa systemu informatycznego oraz wdrożenie e-usług medycznych w szpitalu ZOZ Poznań - Jeżyce</t>
  </si>
  <si>
    <t>W związku ze złożeniem wniosku o dofinansowanie w 75 % zadania z Ministerstwa Spraw Wewnętrznych i Administracji wprowadza się środki na pokrycie wkładu własnego.</t>
  </si>
  <si>
    <t>Izby wytrzeźwień</t>
  </si>
  <si>
    <t>ZSS/IW/2</t>
  </si>
  <si>
    <t>Modernizacja pomieszczeń oraz termomodernizacja budynku Izby Wytrzeźwień</t>
  </si>
  <si>
    <t>ZSS/MOPR/11</t>
  </si>
  <si>
    <t>Wykonanie podjazdu dla osób niepełnosprawnych i wiatrołapu w siedzibie filii Jeżyce MOPR</t>
  </si>
  <si>
    <t>ZSS/MOPR/12</t>
  </si>
  <si>
    <t>Prace modernizacyjne MOPR</t>
  </si>
  <si>
    <t>W związku z niemożliwością realizacji podjazdu środki przeznacza się na prace dociepleniowe budynku przy ul Cześnikowskiej.</t>
  </si>
  <si>
    <t>ZSS/ZL1/9</t>
  </si>
  <si>
    <t>Żłobek nr 1 - adaptacja pomieszczeń po pralni na nowy oddział w filii</t>
  </si>
  <si>
    <t>ZSS/ZL4/12</t>
  </si>
  <si>
    <t>Żłobek nr 4 - adaptacja pomieszczeń po pralni na nowy oddział w filii</t>
  </si>
  <si>
    <t>Środki przeznacza się na zmodernizowanie pionowych dróg ewakuacyjnych</t>
  </si>
  <si>
    <t>Wprowadza się zadania:</t>
  </si>
  <si>
    <t>ZSS/ZL2/10</t>
  </si>
  <si>
    <t>Żłobek nr 2 - adaptacja pomieszczeń po pralni na nowy oddział w filii</t>
  </si>
  <si>
    <t>W związku z możliwością adaptacji pomieszczeń po pralni środki przeznacza się na utworzenie kolejnego nowego oddziału na 15-cioro dzieci</t>
  </si>
  <si>
    <t>ZSS/ZL2/9</t>
  </si>
  <si>
    <t>Żłobek nr 2 - modernizacja ogrodzenia w filii</t>
  </si>
  <si>
    <t>Środki przeznacza się na przesunięcie ogrodzenia, które zostało posadowione na działce należącej do Spółdzielni Mieszkaniowej</t>
  </si>
  <si>
    <t>Infrastruktura wodno-kanalizacyjna w tym:</t>
  </si>
  <si>
    <t>Program ISPA, z tego:</t>
  </si>
  <si>
    <t>GKM/GKM/249</t>
  </si>
  <si>
    <t>Modernizacja Lewobrzeżnej Oczyszczalni Ścieków przy ul. Serbskiej</t>
  </si>
  <si>
    <t>GKM/GKM/250</t>
  </si>
  <si>
    <t>Modernizacja i rozbudowa systemu kanalizacji - Poznań, etap 1</t>
  </si>
  <si>
    <t>GKM/GKM/251</t>
  </si>
  <si>
    <t>Modernizacja i rozbudowa systemu kanalizacji - Poznań, etap 2</t>
  </si>
  <si>
    <t>GKM/GKM/252</t>
  </si>
  <si>
    <t xml:space="preserve">Kanały sanitarne wraz z pompowniami sieciowymi i rurociągami tłocznymi na terenie gminy Tarnowo Podgórne </t>
  </si>
  <si>
    <t>GKM/GKM/253</t>
  </si>
  <si>
    <t>Zagospodarowanie biogazu i termiczne suszenie osadów COŚ</t>
  </si>
  <si>
    <t>GKM/GKM/254</t>
  </si>
  <si>
    <t xml:space="preserve">Modernizacja dwóch wydzielonych komór fermentacyjnych COŚ </t>
  </si>
  <si>
    <t>GKM/GKM/211</t>
  </si>
  <si>
    <t xml:space="preserve">Pomoc techniczna na opracowanie dokumentacji przetargowej i końcowego raportu </t>
  </si>
  <si>
    <t>W związku z wydłużeniem terminów zakończenia robót następuje przesunięcie środków na 2010 r.</t>
  </si>
  <si>
    <t>Zakład Zagospodarowania Odpadów</t>
  </si>
  <si>
    <t>GKM/ZZO/330</t>
  </si>
  <si>
    <t>Rozbudowa i modernizacja miejskiego składowiska odpadów komunalnych</t>
  </si>
  <si>
    <t>Dodatkowe środki przeznacza się na modernizację stawów retencyjnych oraz modernizację i rozbudowę zespołu wag samochodowych na miejskim wysypisku śmieci (potrzeba ważenia pojazdów o wydłużonych wymiarach)</t>
  </si>
  <si>
    <t>GKM/ZZO/249</t>
  </si>
  <si>
    <t>Budowa farmy wiatrowej z instalacją do przesyłu energii elektrycznej na terenie składowiska odpadów miasta Poznania</t>
  </si>
  <si>
    <t>Środki na przygotowanie dokumentacji projektowej potrzebnej do wystąpienia o dofinansowanie ze środków unijnych w ramach działania 3.7 WRPO</t>
  </si>
  <si>
    <t>U  Z  A  S  A  D  N  I  E  N  I  E</t>
  </si>
  <si>
    <t xml:space="preserve">do projektu uchwały </t>
  </si>
  <si>
    <t>RADY MIASTA POZNANIA</t>
  </si>
  <si>
    <r>
      <t>w sprawie</t>
    </r>
    <r>
      <rPr>
        <b/>
        <sz val="12"/>
        <rFont val="Times New Roman"/>
        <family val="1"/>
      </rPr>
      <t xml:space="preserve"> zmian w budżecie miasta Poznania na rok 2009</t>
    </r>
  </si>
  <si>
    <t>W załączniku Nr 1 dotyczącym dochodów budżetu wprowadza się następujące zmiany:</t>
  </si>
  <si>
    <t>klasyfikacja</t>
  </si>
  <si>
    <t>nr grupy</t>
  </si>
  <si>
    <t>Wyszczególnienie</t>
  </si>
  <si>
    <t>o kwotę w zł</t>
  </si>
  <si>
    <t>Dochody ogółem:</t>
  </si>
  <si>
    <t>z tego:</t>
  </si>
  <si>
    <t>Dochody bieżące ogółem:</t>
  </si>
  <si>
    <t>Dochody bieżące gminy ogółem:</t>
  </si>
  <si>
    <t>A. Dochody własne:</t>
  </si>
  <si>
    <t>A.1.</t>
  </si>
  <si>
    <t>Wpływy z podatków</t>
  </si>
  <si>
    <t>§ 0500</t>
  </si>
  <si>
    <t>Podatek od czynności cywilnoprawnych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</si>
  <si>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</si>
  <si>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cywilnoprawnych, podatku od apadku i darowizn oraz podatków i opłat lokalnych od osób fizycznych</t>
  </si>
  <si>
    <t>A.2.</t>
  </si>
  <si>
    <t>Wpływy z opłat</t>
  </si>
  <si>
    <t>§ 0490</t>
  </si>
  <si>
    <t xml:space="preserve">Wpływy z innych lokalnych opłat pobieranych przez jednostki samorządu terytorialnego na podstawie odrębnych ustaw  </t>
  </si>
  <si>
    <t>Wpływy z innych opłat stanowiących dochody jednostek samorządu terytorialnego na podstawie ustaw</t>
  </si>
  <si>
    <t>Wprowadza się środki z opłat:
- adiacencka - 940.000,00 zł
- planistyczna - 4.014.000,00 zł</t>
  </si>
  <si>
    <t>A.3.</t>
  </si>
  <si>
    <t>Udziały we wpływach z podatku dochodowego</t>
  </si>
  <si>
    <t>§ 0010</t>
  </si>
  <si>
    <t>Podatek dochodowy od osób fizycznych</t>
  </si>
  <si>
    <t>Udziały gmin w podatkach stanowiących dochód budżetu państwa</t>
  </si>
  <si>
    <t>Zmniejsza się wpływy z podatku dochodowego od osób fizycznych</t>
  </si>
  <si>
    <t>§ 0020</t>
  </si>
  <si>
    <t>Podatek dochodowy od osób prawnych</t>
  </si>
  <si>
    <t>Zmniejsza się wpływy z podatku dochodowego od osób prawnych</t>
  </si>
  <si>
    <t>A.4.</t>
  </si>
  <si>
    <t>Dochody jednostek budżetowych oraz inne dochody</t>
  </si>
  <si>
    <t>§ 0690</t>
  </si>
  <si>
    <t>Wpływy z różnych opłat</t>
  </si>
  <si>
    <t>Administracja publiczna</t>
  </si>
  <si>
    <t>Komisje egzaminacyjne</t>
  </si>
  <si>
    <t>Zwiększa się wpływy z opłat za przeprowadzony egzamin w zakresie transportu drogowego - taksówka</t>
  </si>
  <si>
    <t>§ 0740</t>
  </si>
  <si>
    <t>Wpływy z dywidend</t>
  </si>
  <si>
    <t xml:space="preserve">Dochody od osób prawnych, od osób fizycznych i od innych jednostek </t>
  </si>
  <si>
    <t>Dywidendy</t>
  </si>
  <si>
    <t>Dywidendy za rok 2008 ze spółek z udziałem Miasta</t>
  </si>
  <si>
    <t>§ 0830</t>
  </si>
  <si>
    <t>Wpływy z usług</t>
  </si>
  <si>
    <t>Oświata i wychowanie</t>
  </si>
  <si>
    <t>Pozostała działalność</t>
  </si>
  <si>
    <t>Wprowadza się środki na organizację: Ogólnopolski Finał Konkursu Oświatowego 8 Wspaniałych - XV Gala Finałowa</t>
  </si>
  <si>
    <t>Pozostałe zadania w zakresie polityki społecznej</t>
  </si>
  <si>
    <t>Żłobki</t>
  </si>
  <si>
    <t>Zwiększa się planowane wpływy z odpłatności rodziców za dzieci, które od lipca będą mogły skorzystać z nowo utworzonych miejsc w Żłobkach, z tego:
- Żłobek Nr 1 "Krecik" - 13.934,00 zł.
- Żłobek Nr 2 "Kalinak" - 9.300,00 zł.
- Żłobek Nr 4 "Miś Uszatek" - 15.000,00 zł.</t>
  </si>
  <si>
    <t>Gospodarka komunalna i ochrona środowiska</t>
  </si>
  <si>
    <t>Utrzymanie zieleni w miastach i gminach</t>
  </si>
  <si>
    <t>Wprowadza się środki pozyskane z tytułu reklamy na rzecz samorządów pomocnicznych - Powstańców Warszawy</t>
  </si>
  <si>
    <t>§ 0960</t>
  </si>
  <si>
    <t>Otrzymane spadki, zapisy i darowizny w postaci pieniężnej</t>
  </si>
  <si>
    <t>010</t>
  </si>
  <si>
    <t>Rolnictwo i łowiectwo</t>
  </si>
  <si>
    <t>01095</t>
  </si>
  <si>
    <t>Wprowadza się darowiznę na organizację konkursu "Zielony Poznań" i "Święto Plonów" - od UNILEVER POLSKA S.A. Oddział Żywności Zakład Produkcyjny w Poznaniu</t>
  </si>
  <si>
    <t>Transport i łączność</t>
  </si>
  <si>
    <t>Drogi publiczne gminne</t>
  </si>
  <si>
    <t>Wprowadza się darowiznę na rzecz samorządów pomocniczych - Strzeszyn - od Spółdzielni Mieszkaniowej NASZ DOM</t>
  </si>
  <si>
    <t>Wprowadza się darowiznę na rzecz samorządów pomocniczych - Starołęka-Minikowo-Marlewo - od EFAVIT Barbara Leszkiewicz</t>
  </si>
  <si>
    <t>Wprowadza się darowiznę na rzecz samorządów pomocniczych - Morasko -Jerzy Pujan</t>
  </si>
  <si>
    <t>Kultura i ochrona dziedzictwa narodowego</t>
  </si>
  <si>
    <t>Wprowadza się darowiznę na rzecz samorządów pomocniczych - Jeżyce - od:
- Spółdzielni Mieszkaniowej "Jeżyce", FILMOTECHNIKI,
  ATANER sp. z.o.o., PKO BP</t>
  </si>
  <si>
    <t>Kultura fizyczna i sport</t>
  </si>
  <si>
    <t xml:space="preserve">Wprowadza się darowiznę na rzecz samorządów pomocniczych:
- Komandoria Pomet - Spółdzielnia Mieszkaniowa 
  "Osiedle Młodych" </t>
  </si>
  <si>
    <t>- Antoninek - Zieliniec - Kobylepole - Volkswagen Poznań sp.z o.o.</t>
  </si>
  <si>
    <t>§ 0970</t>
  </si>
  <si>
    <t>Wpływy z różnych dochodów</t>
  </si>
  <si>
    <t>Wprowadza się środki otrzymane z tytułu zwrotu za nadpłaconą należność - Starołęka - Minikowo - Marlewo</t>
  </si>
  <si>
    <t>Różne rozliczenia</t>
  </si>
  <si>
    <t>Różne rozliczenia finansowe</t>
  </si>
  <si>
    <t>Wprowadza się środki otrzymane z tytułu rozliczenia:</t>
  </si>
  <si>
    <t>- zadania GKM/ZTM/443 Zakup i montaż automatów biletowych dla
   komunikacji miejskiej, realizowanego w ramach wydatków, które nie 
   wygasają z upływem 2008 r. - Zarząd Transportu Miejskiego</t>
  </si>
  <si>
    <t>- zadania GKM/ZDM/1902 Dudowa dwujezdniowej ul.Nowe Zawady - 
   etap II od ul.Głównej do ul.Podwale, realizowanego w ramach wydatków,
   które nie wygasają z upływem 2008 r. - Zarząd Dróg Miejskich</t>
  </si>
  <si>
    <t>- zadania GKM/ZDM/2306 Przebudowa ul.Głogowskiej w Poznaniu od 
   autostrady A2 do węzła Górczyn-przebudowa Strumienia Junikowskiego,
   realizowanego w ramach wydatków, które nie wygasają z upływem 2008 r.
   - Zarząd Dróg Miejskich</t>
  </si>
  <si>
    <t>- zadania GKM/ZKZL/112 Termomodernizacja budynków komunalnych,
   realizowanego w ramach wydatków, które nie wygasają z upływem 2008 r.
   - Zarząd Komunalnych Zasobów Lokalowych</t>
  </si>
  <si>
    <t>- zadania ZKB/ZKB/4 System Monitoringu Wizyjnego Miasta Poznania,
   realizowanego w ramach wydatków, które nie wygasają z upływem 2008 r. -
   Wydział Zarządzania Kryzysowego i Bezpieczeństwa</t>
  </si>
  <si>
    <t>Gospodarka komunlna i ochrona środowiska</t>
  </si>
  <si>
    <t>Schroniska dla zwierząt</t>
  </si>
  <si>
    <t>Wprowadza się środki otrzymane z tytułu zwrotu podatku VAT rozliczonego za 2008 r. - Usługi Komunlane</t>
  </si>
  <si>
    <t>Wprowadza się środki otrzymane z tytułu zwrotu podatku VAT rozliczonego za 2008 r. - Usługi Komunalne</t>
  </si>
  <si>
    <t>Ogrody botaniczne i biologiczne</t>
  </si>
  <si>
    <t>Wprowadza się środki otrzymane z tytułu zwrotu podatku VAT rozliczonego za 2008 r. - Ogród Zoologiczny</t>
  </si>
  <si>
    <t>Wprowadza się środki otrzymane z tytułu zwrotu za nadpłaconą należność - czynsz Szczepankowo - Spławie - Krzesinki</t>
  </si>
  <si>
    <t>§ 2370</t>
  </si>
  <si>
    <t>Wpływy do budżetu nadwyżki środków obrotowych zakładu budżetowegp</t>
  </si>
  <si>
    <t>Gospodarka odpadami</t>
  </si>
  <si>
    <t>Wprowadza się środki z tytułu wypracowanej w 2008 r. nadwyżki środków obrotowych - Zakład Zagospodarowania Odpadów</t>
  </si>
  <si>
    <t>§ 2380</t>
  </si>
  <si>
    <t xml:space="preserve">Wpływy do budżetu części zysku gospodarstwa pomocniczego </t>
  </si>
  <si>
    <t>Drogi publiczne w miastach na prawach powiatu</t>
  </si>
  <si>
    <t>Wprowadz się środki z zysku osiągniętego przez gospodarstwo pomocnicze  Zakład Robót Drogowych</t>
  </si>
  <si>
    <t>Gimnazja</t>
  </si>
  <si>
    <t>Wprowadza się środki z tytułu wypracowanej w 2008 r. nadwyżki środków obrotowych - Pływalnia ATLANTIS</t>
  </si>
  <si>
    <t>Wprowadza się środki z tytułu wypracowanej w 2008 r. nadwyżki środków obrotowych - Zakład Usług Parkowo-Leśnych</t>
  </si>
  <si>
    <t>§ 2900</t>
  </si>
  <si>
    <t>Wpływy z wpłat gmin i powiatów na rzecz innych jednostek samorządu  terytorialnego oraz związków gmin lub związków powiatów  na dofinasowanie  zadań bieżących</t>
  </si>
  <si>
    <t>Przenosi się środki na organizację: Ogólnopolski Finał Konkursu Oświatowego 8 Wspaniałych - XV Gala Finałowa do innej klasyfikacji budżetowej</t>
  </si>
  <si>
    <t>§ 2910</t>
  </si>
  <si>
    <t>Wpływy ze zwrotów dotacji wykorzystanych niezgodnie z przeznaczeniem lub pobranych w nadmiernej wysokości</t>
  </si>
  <si>
    <t xml:space="preserve">Pomoc społeczna </t>
  </si>
  <si>
    <t>Usługi opiekuńcze i specjalistyczne usługi opiekuńcze</t>
  </si>
  <si>
    <t>Wprowadza się środki z niewykorzystanej dotacji za 2008 rok przez organizacje pozarządowe</t>
  </si>
  <si>
    <t>Wprowadza się środki z tytułu rozliczenia podatku VAT z inwestycji realizowanych w 2008 r. - Zakład Zagospodarowania Odpadów</t>
  </si>
  <si>
    <t>Instytucje kultury fizycznej</t>
  </si>
  <si>
    <t>Wprowadza się środki z tytułu rozliczenia podatku VAT z inwestycji realizowanych w 2008 r. - Poznańskie Ośrodki Sportu i Rekreacji</t>
  </si>
  <si>
    <t>A.5.</t>
  </si>
  <si>
    <t>Odsetki</t>
  </si>
  <si>
    <t xml:space="preserve"> </t>
  </si>
  <si>
    <t>§ 0900</t>
  </si>
  <si>
    <t xml:space="preserve">Odsetki od dotacji wykorzystanych niezgodnie z przeznaczeniem lub pobranych w nadmiernej wysokości </t>
  </si>
  <si>
    <t xml:space="preserve">Wprowadza się odsetki od niewykorzystanej dotacji za lata ubiegłe </t>
  </si>
  <si>
    <t>A.6.</t>
  </si>
  <si>
    <t>Środki na dofinansowanie zadań własnych pozyskane z innych źródeł</t>
  </si>
  <si>
    <t>§ 2009</t>
  </si>
  <si>
    <t>Dotacje rozwojowe oraz środki na finansowanie Wspólnej Polityki Rolnej</t>
  </si>
  <si>
    <t>Dokonuje się zmian zgodnie z obowiązującą klasyfikacją - projekt: "Pomoc- Aktywizacja - Wsparcie PAW"</t>
  </si>
  <si>
    <t>§ 2440</t>
  </si>
  <si>
    <t xml:space="preserve">Dotacje otrzymane z funduszy celowych na realizację zadań bieżących jednostek sektora finansów publicznych </t>
  </si>
  <si>
    <t>Wprowadza się środki z Funduszu Rozwoju Kultury Fizycznej w związku z finansowaniem szkoleń sportowych uczniów Zespołu Szkół Mistrzostwa Sportowego</t>
  </si>
  <si>
    <t>Wprowadza się dotację z Narodowego Funduszu Ochrony Środowiska i Gospodarki Wodnej na zbiórkę porzuconych pojazdów</t>
  </si>
  <si>
    <t>§ 2700</t>
  </si>
  <si>
    <t>Środki na dofinansowanie własnych zadań bieżących gmin (związków gmin), powiatów, samorządów województw pozyskane z innych źródeł</t>
  </si>
  <si>
    <t>Urzędy gmin (miast i miast na prawach powiatu)</t>
  </si>
  <si>
    <t xml:space="preserve">Środki związane z realizacją przez Urząd Miasta Poznania w ramach zadania "Pomoc Zagraniczna 2009 - działania samorządów" programu "Efektywna administracja lokalna. Podniesienie jakości usług świadczonych przez urząd miasta - wymiana doświadczeń między Poznaniem a Kutaisi" </t>
  </si>
  <si>
    <t xml:space="preserve">Oświata i wychowanie </t>
  </si>
  <si>
    <t>Środki związane z realizacją przez Zespół Szkół z Odziałami Integracyjnymi nr 3 programu "Przemiany w regionie -RITA" przenosi się zgodnie z obowiązującą klasyfikacją</t>
  </si>
  <si>
    <t>A.7.</t>
  </si>
  <si>
    <t>Dotacje celowe i wpływy z tytułu pomocy finansowej otrzymane na zadania realizowane na podstawie porozumień (umów) między jednostkami samorządu terytorialnego</t>
  </si>
  <si>
    <t>§ 2310</t>
  </si>
  <si>
    <t>Dotacje celowe otrzymane z gminy na zadania bieżące realizowane na podstawie porozumień (umów)między jednostkami samorządu terytorialnego</t>
  </si>
  <si>
    <t>Oddziały przedszkolne w szkołach podstawowych</t>
  </si>
  <si>
    <t>Zwiększa się środki w związku z pobytem dzieci z innych gmin w poznańskich przedszkolach</t>
  </si>
  <si>
    <t>Przedszkola</t>
  </si>
  <si>
    <t>Przedszkola specjalne</t>
  </si>
  <si>
    <t>§ 2710</t>
  </si>
  <si>
    <t>Wpływy z tytułu pomocy finansowej udzielanej między jednostkami samorządu terytorialnego na dofinansowanie własnych zadań bieżących gmin</t>
  </si>
  <si>
    <t>Szkolnictwo wyższe</t>
  </si>
  <si>
    <t>Wprowadza się dotacje na realizację zadanie: przeprowadzenie badań dotyczących funkcjonowania i kierunków rozwoju poznańskiego obszaru metropolitalnego</t>
  </si>
  <si>
    <t>B. Subwencja ogólna z budżetu państwa</t>
  </si>
  <si>
    <t>§ 2920</t>
  </si>
  <si>
    <t>Subwencje ogólne z budżetu państwa</t>
  </si>
  <si>
    <t>Część oświatowa  subwencji ogólnej dla jednostek samorządu terytorialnego</t>
  </si>
  <si>
    <t>Zgodnie z pismem Ministra Finansów znak:ST5/4822/3g/BKU/09 zwiększa się część oświatową subwencji ogólnej dla Miasta na Prawach Powiatu w części gminnej ze środków rezerwy części oświatowej subwencji ogólnej dla JST z przeznaczeniem na dofinansowanie wydatków związanych z przeprowadzeniem remontów bieżących w obiektach oświatowych.</t>
  </si>
  <si>
    <t>C. Środki pochodzące ze źródeł zagranicznych i budżetu Unii Europejskiej</t>
  </si>
  <si>
    <t>§2005</t>
  </si>
  <si>
    <t>Dokonuje się przeniesień zgodnie z obwiązującą klasyfikacją</t>
  </si>
  <si>
    <t>Szkoły podstawowe</t>
  </si>
  <si>
    <t>Ochrona zdrowia</t>
  </si>
  <si>
    <t>§2007</t>
  </si>
  <si>
    <t>Gospodarka mieszkaniowa</t>
  </si>
  <si>
    <t>§ 2008</t>
  </si>
  <si>
    <t>Pomoc społeczne</t>
  </si>
  <si>
    <t>Wprowadza się środki z Europejskiego Funduszu Rozwoju Regionalnego na dofinansowanie projektu: "Kluczowe usługi informacyjno-komunikacyjne służące integracji ludzi"</t>
  </si>
  <si>
    <t>Wprowadza się środki w związku z realizacją projektu: "Identyfikacja barier w zatrudnieniu osób niepełnosprawnych na poznańskim rynku pracy"</t>
  </si>
  <si>
    <t>Wprowadza się środki w związku z realizacją projektu: "Pomoc- Aktywizacja - Wsparcie PAW"</t>
  </si>
  <si>
    <t>Wprowadza się środki w związku z realizacją projektu: "Aktywizacja zawodowa i Społeczna osób zagożonych wykluczeniem"</t>
  </si>
  <si>
    <t>§2705</t>
  </si>
  <si>
    <t>Środki związane z realizacją przez Zespół Szkół z Odziałami Integracyjnymi nr 3 programu "Przemiany w regionie -RITA" zgodnie z obowiązującą klasyfikacją</t>
  </si>
  <si>
    <t>Zmniejsza się środki w związku z realizacją projektu: "Poznań stawia na zdrowie - profilaktyka wad postawy wśród dzieci uczęszczających do klas I-IV szkół podstawowych w Poznaniu" do wysokości wartośći podpisanego projektu</t>
  </si>
  <si>
    <t>§2707</t>
  </si>
  <si>
    <t xml:space="preserve">D. Dotacje celowe otrzymane z budżetu państwa </t>
  </si>
  <si>
    <t>D.1.</t>
  </si>
  <si>
    <t xml:space="preserve">Dotacje celowe otrzymane z budżetu państwa na zadania własne </t>
  </si>
  <si>
    <t>§ 2030</t>
  </si>
  <si>
    <t>Dotacje celowe otrzymane z budżetu państwa na realizację własnych zadań bieżących gmin</t>
  </si>
  <si>
    <t>Zgodnie z pismem Wojewody Wielkopolskiego znak: FB.I-6.3011-463/08 z 27 października 2008 r. zwiększa się dotację celową na sfinansowanie - w ramach wdrażania reformy oświaty - prac komisji kwalifikacyjnych i egzaminacyjnych powołanych do rozpatrzenia wniosków nauczycieli o wyższy stopień awansu zawodowego</t>
  </si>
  <si>
    <t>Zgodnie z pismem Wojewody Wielkopolskiego znak: FB.I-6.3011-461/08 z 29 października 2008 r. zwiększa się dotację celową na dofinansowanie pracodawcom kosztów przygotowania zawodowego młodocianych pracowników (II transza)</t>
  </si>
  <si>
    <t>Pomoc społeczna</t>
  </si>
  <si>
    <t>Zasiłki i pomoc w naturze oraz składki na ubezpieczenia emerytalne i rentowe</t>
  </si>
  <si>
    <t xml:space="preserve">Zgodnie z pismem Wojewody Wielkopolskiego znak: FB.I-6.3010-4/09 z 10 lutego 2009 r. zmniejsza  się dotację celową w celu dostosowania do poziomu określonego w ustawie budżetowej na 2009 rok </t>
  </si>
  <si>
    <t>Zgodnie z pismem Wojewody Wielkopolskiego znak: FB.I-6.3011-408/08 z 9 października 2008 r. wprowadza się dotację celową na dofinansowanie realizacji programu wieloletniego "Pomoc państwa w zakresie dożywiania"</t>
  </si>
  <si>
    <t>Edukacyjna opieka wychowawcza</t>
  </si>
  <si>
    <t>Pomoc materialna dla uczniów</t>
  </si>
  <si>
    <t xml:space="preserve">Zgodnie z pismami Wojewody Wielkopolskiego znak: FB.I-8.3011-168/09 z 17 czerwca 2009 r. zwiększa się dotację celową na dofinansowanie zakupu podręczników dla uczniów "Wyprawka szkolna" </t>
  </si>
  <si>
    <t>D.2.</t>
  </si>
  <si>
    <t>Dotacje celowe otrzymane z budżetu państwa na realizację zadań z zakresu administracji rządowej</t>
  </si>
  <si>
    <t>§ 2010</t>
  </si>
  <si>
    <t xml:space="preserve">Dotacje celowe otrzymane z budżetu państwa na realizację zadań bieżących z zakresu administracji rządowej oraz innych zadań zleconych gminie (związkom gmin) ustawami </t>
  </si>
  <si>
    <t>Zgodnie z pismem Wojewody Wielkopolskiego znak: FB.I-8.3011-127/09 z 13 maja 2009 r. wprowadza się dotację celową na zwrot części podatku akcyzowego zawartego w cenie oleju napędowego wykorzystywanego do produkcji rolnej przez producentów rolnych z województwa wielkopolskiego oraz pokrycie kosztów postępowania w sprawie jego zwrotu poniesionych przez gminy w pierwszym okresie płatniczym 2009 r.</t>
  </si>
  <si>
    <t>Zgodnie z pismem Wojewody Wielkopolskiego znak: FB.I-8.3011-127/09 z 13 maja 2009 r. wprowadza się dotację celową na zwrot - w drugim terminie płatności - części podatku akcyzowego zawartego w cenie oleju napędowego wykorzystywanego do produkcji rolnej przez producentów rolnych z województwa wielkopolskiego oraz pokrycie kosztów postępowania w sprawie jego zwrotu poniesionych przez gminy</t>
  </si>
  <si>
    <t>Urzędy naczelnych organów władzy państwowej, kontroli i ochrony prawa oraz sądownictwa</t>
  </si>
  <si>
    <t>Wybory do Parlamentu Europejskiego</t>
  </si>
  <si>
    <t>Zgodnie z decyzją Ministra Finansów znak: DPZ-980-6.3/09 z 16 czerwca 2009 r. zwiększa się plan finansowy na pokrycie kosztów związanych z doposażeniem lokali  nowo utworzonych obwodów głosowania. Plan po zmianach 649 342,00 zł.</t>
  </si>
  <si>
    <t>Świadczenia rodzinne, zaliczka alimentacyjna oraz skłądki na ubezpieczenia emerytalne i rentowe z ubezpieczenia społecznego</t>
  </si>
  <si>
    <t xml:space="preserve">Zgodnie z pismem Wojewody Wielkopolskiego znak: FB.I-6.3010-4/09 z 10 lutego 2009 r. zmniejsza się dotację celową w celu dostosowania do poziomu określonego w ustawie budżetowej na 2009 rok </t>
  </si>
  <si>
    <t xml:space="preserve">Składki na ubezpieczenia zdrowotne opłacane za osoby pobierające niektóre świadczenia z pomocy społecznej oraz niektóre świadczenia rodzinne </t>
  </si>
  <si>
    <t xml:space="preserve">Zgodnie z pismem Wojewody Wielkopolskiego znak: FB.I-6.3010-4/09 z 10 lutego 2009 r. zwieksza  się dotację celową w celu dostosowania do poziomu określonego w ustawie budżetowej na 2009 rok </t>
  </si>
  <si>
    <t>Zgodnie z pismem Wojewody Wielkopolskiego znak: FB.I-8.3011-106/09 z 8.05.2009 r. zwiększa się plan dotacji celowej przeznaczonej na adaptację pomieszczeń na aneks kuchenny i pomieszczenie wypoczynkowe oraz ich wyposażenie w Domu Opiekuńczo-Wychowawczym dla Dziewcząt</t>
  </si>
  <si>
    <t>W związku z reorganiazcją dotyczącą sposobu korzystania z usług pielęgniarskich przez mieszkańców domów pomocy społecznej wprowadza się środki na kursy kwalifikacyjne na pielęgniarki środowiskowe (umożliwi to podpisanie kontraktu z Narodowym Funduszem Zdrowia) oraz doposażenie gabinetów pielęgniarskich</t>
  </si>
  <si>
    <t>- Domu Pomocy Społecznej przy ul Bukowskiej przeznaczone na drobne prace remontowe</t>
  </si>
  <si>
    <t>Środki dla Domu Pomocy Społecznej przy ul.Niedziałkowskiego przeznaczone na pokrycie kosztów gazu i prądu</t>
  </si>
  <si>
    <t>Zmniejsza się środki z dotacji celowej z budżetu państwa (pismo Wojewody Wielkopolskiego, znak FB.I-4.3011-171/09 z 22.06.2009 r.);</t>
  </si>
  <si>
    <t>jednoczenie zwiększając środki własne Miasta</t>
  </si>
  <si>
    <t>Dodatkowe środki na pokrycie wydatków na wynagrodzenia dla Domów Pomocy Społecznej przy ul. Pokrzywno i św. Rocha</t>
  </si>
  <si>
    <t>Jednostki specjalistycznego poradnictwa, mieszkania ochronne i ośrodki interwencji kryzysowej</t>
  </si>
  <si>
    <t>Miejskie Centrum Interwencji Kryzysowej</t>
  </si>
  <si>
    <t>Zwiększa się środki w celu realizacji działań na rzecz ograniczenia żebractwa w Poznaniu</t>
  </si>
  <si>
    <t>Mieszkania chronione</t>
  </si>
  <si>
    <t>Przenosi się środki do rozdziału 85201</t>
  </si>
  <si>
    <t>Ośrodki adopcyjno-opiekuńcze</t>
  </si>
  <si>
    <t>Ośrodek Adopcyjno-Opiekuńczy</t>
  </si>
  <si>
    <t>Wprowadza się środki w związku z zawartymi porozumieniami z powiatami: szamotulskim, poznańskim, międzychodzkim i chodzieskim w sprawie świadczenia usług w zakresie szkolenia rodzin zastępczych, zawodowych rodzin zastępczych, okresowych ocen sytuacji dzieci w rodzinach domach dzieckach i placówkach opiekuńczo-wychowawczych, opiniowania rodzin zastępczych i zaprzyjaźnionych.</t>
  </si>
  <si>
    <t>Wprowadza się środki na wydatki niekwalifikowane dla projektu partnerskiego Open Cities w ramach URBACT II (podróże międzynarodowe, międzynarodowe przesyłki pocztowe)</t>
  </si>
  <si>
    <t>Środki na realizację projektu "Reintegracja 45 plus - ułatwienie dostępu do rynku pracy osobom powyżej 45 roku życia z Poznania i powiatu poznańskiego" - dofinansowanego z Europejskiego Funduszu Społecznego</t>
  </si>
  <si>
    <t>Programy pomocy osobom niepełnosprawnym</t>
  </si>
  <si>
    <t>Środki przenosi się do rozdz.85219</t>
  </si>
  <si>
    <t>Centrum Doradztwa Zawodowego dla Dzieci i Młodzieży</t>
  </si>
  <si>
    <t>Środki przeznacza się na zabezpieczenie bieżącego funkcjonowania jednostki</t>
  </si>
  <si>
    <t>Specjalne ośrodki szkolno - wychowawcze</t>
  </si>
  <si>
    <t>Poradnie psychol.-pedagogiczne., w tym poradnie specjalistyczne</t>
  </si>
  <si>
    <t>Zgodnie z pismem Wojewody Wielkopolskiego znak: FB.I-8.3011-417/08 z 20 października 2008 r. zwiększa się plan dotacji celowej na realizację działań przewidzianych w Rządowym programie "Bezpieczna i przyjazna szkoła" w zakresie:</t>
  </si>
  <si>
    <t xml:space="preserve">-dofinansowanie działalności punktów konsultacyjnych organizowanych w szkołach przez publiczne poradnie psychologiczno - pedagogiczne </t>
  </si>
  <si>
    <t xml:space="preserve">- zakupu specjalistycznych zestawów do badania dzieci do 3 roku życia dla poradni psychologiczno - pedagogicznych i ich filii </t>
  </si>
  <si>
    <t>Zgodnie z pismem Wojewody Wielkopolskiego znak: FB.I-6.3011-426/08 z 20 października 2008 r. zwiększa się plan dotacji celowej na realizację programu opieki i terapii skierowanej do uczniów z niepłynnością mowy</t>
  </si>
  <si>
    <t>Zgodnie z pismem Wojewody Wielkopolskiego znak: FB.I-5.3011-459/08 z 27 października 2008 r. zwiększa się plan dotacji celowej na realizację działań przewidzianych w Rządowym programie "Bezpieczna i przyjazna szkoła" w zakresie zajęć pozalekcyjnych w szkołach i pozaszkolnych placówkach oświatowych rozwijające zainteresowania stanowiące oferty edukacyjne szkoły; wspieranie programów edukacyjnych i profilaktyczno - wychowawczych realizowanych przez placówki wychowania pozaszkolnego</t>
  </si>
  <si>
    <t>Zgodnie z pismem Wojewody Wielkopolskiego znak: FB.I-5.3011458/08 z 27 października 2008 r. zwiększa się plan dotacji celowej na wdrażanie reformy oświaty w tym na:</t>
  </si>
  <si>
    <t>- doposażenie poradni psychologiczno-pedagicznych w sprzęt i oprogramowanie do prowadzenie badań nad wczesnym wykrywaniem zaburzeń dysharmonii wsród dzieci i młodzieży</t>
  </si>
  <si>
    <t>- zakup EEG BIOFEEDBACK dla poradni psychologiczno -pedagogicznych oraz na pokrycie kosztów szkoleń dla pracowników w zakresie diagnozy i terapii tą metodą</t>
  </si>
  <si>
    <t>Placówki wychowania pozaszkolnego</t>
  </si>
  <si>
    <t>Środki od samorządów pomocniczych dla placówek</t>
  </si>
  <si>
    <t>Internaty i bursy szkolne</t>
  </si>
  <si>
    <t>Środki z rozdziału 80130 na prace remontowe w budynku internatu Zespołu Szkół Komunikacji przy ul. Czajczej.</t>
  </si>
  <si>
    <t>Szkolne schroniska młodzieżowe</t>
  </si>
  <si>
    <t>Zmiana wynika zaktualizowania liczby uczniów oraz wysokości stawek na 1 ucznia</t>
  </si>
  <si>
    <t>Środki na remont wałów przeciwpowodziowych i międzywala rz. Warty przenosi się do rozdz. 90004</t>
  </si>
  <si>
    <t>Teatry</t>
  </si>
  <si>
    <t>Teatr Polski</t>
  </si>
  <si>
    <t>Dotacja z przeznaczeniem na wykonanie i opracowanie dokumentacji projektowej wraz z kosztorysem inwestorskim dotyczących prac związanych z rozbudową i modernizacją budynku sceny Teatru Polskiego Malarnia oraz dziedzińca prowadzącego do tejże sceny.</t>
  </si>
  <si>
    <t>Teatr Animacji</t>
  </si>
  <si>
    <t>Teatr Ósmego Dnia</t>
  </si>
  <si>
    <t>Teatr Muzyczny</t>
  </si>
  <si>
    <t>Centrum kultury i sztuki</t>
  </si>
  <si>
    <t>Centrum Sztuk Dziecka</t>
  </si>
  <si>
    <t>Estrada Poznańska</t>
  </si>
  <si>
    <t>Środki przeniesione z rozdziału 75075 Promocja jednostek samorządu terytorialnego</t>
  </si>
  <si>
    <t>Środki przeznacza się na nagranie i produkcję płyty CD z muzyką wykonywaną w XVII i XVIII wieku pt."Musica Restituta"</t>
  </si>
  <si>
    <t>GKM/ZDM/173</t>
  </si>
  <si>
    <t>Budowa dróg i infrastruktury drogowej w rejonie Marcelina (ul.Bukowska, ul. Bułgarska)</t>
  </si>
  <si>
    <t xml:space="preserve">Wprowadza się środki z dotacji celowej będącej dofinansowaniem w ramach programu wieloletniego pn."Narodowy Program Przebudowy Dróg Lokalnych 2008-2011" </t>
  </si>
  <si>
    <t>Zwiększa się środki z przeznaczeniem na budowę ekranów akustycznych</t>
  </si>
  <si>
    <t>GKM/ZDM/39</t>
  </si>
  <si>
    <t>Opracowanie koncepcji układów komunikacyjnych, projektów i studia wykonalności</t>
  </si>
  <si>
    <t>GKM/ZDM/417</t>
  </si>
  <si>
    <t>Budowa Węzła Drogowego DĘBIEC</t>
  </si>
  <si>
    <t>W związku z przesunięciem planowanych robót budowlanych przez PKP przesuwa się realizację zadania na kolejne lata</t>
  </si>
  <si>
    <t>GKM/ZDM/341</t>
  </si>
  <si>
    <t>Przebudowa ul. Winogrady</t>
  </si>
  <si>
    <t>Środki przenosi się do rozdziału 60004 z przeznaczeniem na przebudowę torowiska i sieci trakcyjnej.</t>
  </si>
  <si>
    <t>GKM/ZDM/2306</t>
  </si>
  <si>
    <t xml:space="preserve">Przebudowa ul. Głogowskiej w Poznaniu od autostrady A2 do węzła Górczyn - przebudowa Strumienia Junikowskiego </t>
  </si>
  <si>
    <t xml:space="preserve">Zadanie realizowane w ramach wydatków, które nie wygasają z upływem 2008 r. </t>
  </si>
  <si>
    <t>GKM/ZDM/453</t>
  </si>
  <si>
    <t>Termy Maltańskie - przebudowa dróg i ul. Krańcowej</t>
  </si>
  <si>
    <t>Środki przeznacza się na rozpoczęcie prac projektowych.</t>
  </si>
  <si>
    <t>GKM/ZDM/379</t>
  </si>
  <si>
    <t>Przebudowa ul. Grunwaldzkiej do ukladu dwujezdniowego na odc.od ul. Smoluchowskiego do Wiaduktu nad torami PKP</t>
  </si>
  <si>
    <t>Środki przesuwa się z 2010 r.</t>
  </si>
  <si>
    <t>GKM/ZDM/41</t>
  </si>
  <si>
    <t>Wypracowany  przez Zaklad Robót Drogowych zysk przeznacza się na zakupy inwestycyjne</t>
  </si>
  <si>
    <t>GKM/ZDM/451</t>
  </si>
  <si>
    <t>Zwiększenie atrakcyjności gospodarczej Poznania poprzez uzbrojenie terenów inwestycyjnych w obszarze Poznańskiego Centrum Logistycznego Franowo - Żegrze</t>
  </si>
  <si>
    <t>Środki przeznacza się na rozpoczęcie prac projektowych (złożono wniosek na dofinansowanie projektu w ramach Reginalenego Programu Operacyjnego Województwa Wielkopolskiego)</t>
  </si>
  <si>
    <t>ZKB/ZKB/16</t>
  </si>
  <si>
    <t>Dofinansowanie zakupów Policji Państwowej</t>
  </si>
  <si>
    <t>Środki przeznacza się na dofinansowanie zakupu radiowozu dla Komisariatu Policji Poznań-Jeżyce, z tego:
- z programu "Bezpieczne Miasto" - 6.500,00 zł,
- z darowizny z Niezależnego Związku Zawodowego Policjantów 
   Województwa Wielkopolskiego - 1.000,00 zł,
- od samorządów pomocniczych - 12.500,00 zł</t>
  </si>
  <si>
    <t>ZKB/MKPSP/1</t>
  </si>
  <si>
    <t>Dofinansowanie zakupów inwestycyjnych Państwowej Straży Pożarnej</t>
  </si>
  <si>
    <t>Wprowadza się środki z gmin: Czerwonak, Komorniki, Kostrzyn Wielkopolski, Swarzędz, Kórnik i Buk z przeznaczeniem na utworzenie i wdrożenie cyfrowego systemu dyspozytorskiego służącego do optymalizacji sieci łączności bezprzewodowej oraz dysponowania jednostek Ochotniczych Straży Pożarnej z terenu Powiatu Poznańskiego</t>
  </si>
  <si>
    <t>ZKB/ZKB/1</t>
  </si>
  <si>
    <t>Centrum Zarządzania Kryzysowego i System Łączności Służb Ratowniczych</t>
  </si>
  <si>
    <t>Wprowadza się środki z wydatków niewygasających w związku z problemem wykorzystania w wyznaczonym terminie tj.30 czerwa 2009 r. - wykonawca inwestycji nie wiązał się w pełni z umowy (nie zamonotowano agregatu prądotwórczego)</t>
  </si>
  <si>
    <t>Środki w ramach zadania z przeznaczeniem na adaptację pomieszczeń na potrzeby Centrum Zarządzania Kryzysowego w sprzęt potrzebny pracownikom, przenosi się do rozdziału 75495 do wydatków bieżących.</t>
  </si>
  <si>
    <t>ZKB/ZKB/7</t>
  </si>
  <si>
    <t>Monitorig Poznańskiego Szybkiego Tramwaju</t>
  </si>
  <si>
    <t>ZKB/ZKB/4</t>
  </si>
  <si>
    <t>System Monitoringu Wizyjnego Miasta Poznania</t>
  </si>
  <si>
    <t>Środki przenosi się między zadaniami z przeznaczeniem na budowę kanalizacji teletechnicznej.</t>
  </si>
  <si>
    <t>ZKB/ZKB/15</t>
  </si>
  <si>
    <t>Środki na zakup defibrylatorów</t>
  </si>
  <si>
    <t>OW/SP101/245</t>
  </si>
  <si>
    <t>Zespół Szkół Specjalnych Nr 101-urządzenie placu zabwa</t>
  </si>
  <si>
    <t>OW/LO17/244</t>
  </si>
  <si>
    <t>Zespół Szkół Ogólnokształcących Nr 4 - modernizacja boiska szkolnego</t>
  </si>
  <si>
    <t>OW/LO10/171</t>
  </si>
  <si>
    <t>Liceum Ogólnokształcące Nr 10 - zakup i montaż ścianki wspinaczkowej</t>
  </si>
  <si>
    <t>OW/LO25/237</t>
  </si>
  <si>
    <t>Liceum Ogólnokształcące Nr 25 - zakup i montaż stacjonarnej siłowni zewnętrznej</t>
  </si>
  <si>
    <t>OW/ZSŁ/242</t>
  </si>
  <si>
    <t>Zespół Szkół Łączności - zakupy inwestycyjne</t>
  </si>
  <si>
    <t>Projekt "Kształcenie na odległość metodą blended learning w zawodzie technik telekomunikacji w Zespole Szkół Łączności" - środki przeniesione z wydatków bieżących</t>
  </si>
  <si>
    <t>OW/OW/167</t>
  </si>
  <si>
    <t>Budowa krytego basenu na Ratajach - opracowanie koncepcji</t>
  </si>
  <si>
    <t>Zadanie przenosi się do rozdz. 80120 zmieniając jego nazwę na:</t>
  </si>
  <si>
    <t>"Budowa krytego basenu na Ratajach"</t>
  </si>
  <si>
    <t>OW/ZSH/248</t>
  </si>
  <si>
    <t>Zespół Szkół Handlowych - zakupy inwestycyjne</t>
  </si>
  <si>
    <t>Projekt "Człowiek przedsiębiorczy filarem gospodarki rynkowej"</t>
  </si>
  <si>
    <t>GKM/ZOZ/333</t>
  </si>
  <si>
    <t>Budowa szpitala ZOZ Poznań - Nowe Miasto - Oddział Kardiochirurgii - zakup urządzeń medycznych</t>
  </si>
  <si>
    <t>GKM/ZOZ/1</t>
  </si>
  <si>
    <t>Budowa Szpitala ZOZ Poznań - Nowe Miasto</t>
  </si>
  <si>
    <t>Środki przenosi się między zadaniami, jednocześnie zmniejszając zakres rzeczowy zadania o zakup lasera do ablacji prostaty (urządzenie zostało zakupione ze środków unijnych).</t>
  </si>
  <si>
    <t>ZSS/ZOZ/7</t>
  </si>
  <si>
    <t>Rozpoczęcie budowy szpitala zakaźnego w Poznaniu</t>
  </si>
  <si>
    <t>Zmniejsza się zadanie o  niewykorzystane środki na realizację zadania</t>
  </si>
  <si>
    <t>Placówki opiekuńczo -wychowawcze</t>
  </si>
  <si>
    <t>ZSS/DD2/8</t>
  </si>
  <si>
    <t>Modernizacja budynku Domu Dziecka nr 2</t>
  </si>
  <si>
    <t>Środki z budżetu państwa zgodnie z zdecyzją Wojewody Wielkopolskiego z 8.05.2009 r., znak FB.I-8.3011-106/09 przeznaczone na wymianę okien</t>
  </si>
  <si>
    <t>ZSS/ZSS/17</t>
  </si>
  <si>
    <t>Uzyskanie standardów przez Dom Młodzieży</t>
  </si>
  <si>
    <t>Środki przeznaczone na osiągnięcie standardów w placówkach opiekuńczo - wychowawczych</t>
  </si>
  <si>
    <t>ZSS/ZSS/18</t>
  </si>
  <si>
    <t>Utworzenie filii Domu Dziecka nr 2</t>
  </si>
  <si>
    <t>Zwiększa się plan dotacji celowej na dofinansowanie realizacji zadań w zakresie osiągnięcia standardów w placówkach opiekuńczo - wychowawczych</t>
  </si>
  <si>
    <t xml:space="preserve">Zwiększa się środki w celu pełnej realizacji zadania </t>
  </si>
  <si>
    <t xml:space="preserve">Domy pomocy społecznej </t>
  </si>
  <si>
    <t>ZSS/DPS1/17</t>
  </si>
  <si>
    <t>Zakupy inwestycyjne w Domu Pomocy Społecznej przy ul. Bukowskiej</t>
  </si>
  <si>
    <t>Zwiększa się plan dotacji celowej na dofinansowanie realizacji zadań w zakresie osiągnięcia standardów w domach pomocy społecznej oraz  na zakup serwera wraz z oprogramowaniem i sprzętu kuchennego</t>
  </si>
  <si>
    <t>ZSS/DPS2/17</t>
  </si>
  <si>
    <t>Zakupy inwestycyjne w Domu Pomocy Społecznej przy ul. Konarskiego</t>
  </si>
  <si>
    <t>ZSS/DPS2/14</t>
  </si>
  <si>
    <t>Utworzenie i wyposażenie Domu Pomocy Społecznej przy ul.Zamenhofa</t>
  </si>
  <si>
    <t>Środki na wykonanie zaleceń ppoż .</t>
  </si>
  <si>
    <t>ZSS/DPS3/14</t>
  </si>
  <si>
    <t xml:space="preserve">Wykonanie nowych balustrad balkonowych w Domu Pomocy Społecznej przy ul. Ugory </t>
  </si>
  <si>
    <t>Środki z przeznaczeniem na wymianę zużytego sprzętu AGD</t>
  </si>
  <si>
    <t>ZSS/DPS3/16</t>
  </si>
  <si>
    <t>Zakupy inwestycyjne w Domu Pomocy Społecznej przy ul. Ugory</t>
  </si>
  <si>
    <t>ZSS/DPS3/18</t>
  </si>
  <si>
    <t>Modernizacja budynku - dachu oraz poprawa stanu p.pożarowego w DPS przy ul. Ugory</t>
  </si>
  <si>
    <t>Zwiększa się plan dotacji celowej na dofinansowanie realizacji zadań w zakresie osiągnięcia standardów w domach pomocy społecznej</t>
  </si>
  <si>
    <t>ZSS/MCIK/15</t>
  </si>
  <si>
    <t>Modernizacja budynków Miejskiego Centrum Interwencji Kryzysowej</t>
  </si>
  <si>
    <t>Środki przeznacza się na odprowadzenie wód opadowych oraz renowacji elewacji zewnętrznej.</t>
  </si>
  <si>
    <t xml:space="preserve">Placówki wychowania pozaszkolnego </t>
  </si>
  <si>
    <t>Młodzieżowy Dom Kultury nr 1 - Budowa boisk w ramach programu "Orlik 2012"</t>
  </si>
  <si>
    <t>OW/OW/142</t>
  </si>
  <si>
    <t>Budowa świetlicy - Ogród Jordanowski nr 2</t>
  </si>
  <si>
    <t>Realizacja zadania przesunięta na rok 2009</t>
  </si>
  <si>
    <t>KSZ/TPOL/4</t>
  </si>
  <si>
    <t>Składana widownia teatralna do przestrzeni Malarni</t>
  </si>
  <si>
    <t>KSZ/TPOL/6</t>
  </si>
  <si>
    <t>Platforma dla niepełnosprawnych w budynku głównym</t>
  </si>
  <si>
    <t>Niewykorzystane środki przenosi się do nowego zadania:</t>
  </si>
  <si>
    <t>KSZ/TPOL/8</t>
  </si>
  <si>
    <t>Zakup konsoli sterującej oświetleniem scenicznym</t>
  </si>
  <si>
    <t>KSZ/TOSDN/2</t>
  </si>
  <si>
    <t>Modernizacja instalacji elektrycznej</t>
  </si>
  <si>
    <t>KSZ/CSDZ/8</t>
  </si>
  <si>
    <t>Środki przeznacza się na rozbudowę systemu oświetlenia scenicznego, wyposażenie do edukacji artystycznej i dokumentacji foto/wideo i zakup oprogramowania wspomagającego.</t>
  </si>
  <si>
    <t xml:space="preserve">KSZ/ESP/4 </t>
  </si>
  <si>
    <t>Montaż windy osobowej - klatka schodowa ul. Masztalarska 8a</t>
  </si>
  <si>
    <t>KSZ/ESP/6</t>
  </si>
  <si>
    <t>Wzmocnienie stropu ul. Masztalarska 8a i wymiana poszycia dachu ul. Masztalarska 8</t>
  </si>
  <si>
    <t>Z uwagi na zły stan techniczny elementów konstrukcyjnych budynku przy ul Masztalarskiej 8/8a środki przeznacza się na wzmocnienie stropu i wyminę dachu.</t>
  </si>
  <si>
    <t>Wydatki na zadania z zakresu administracji rządowej realizowane przez powiat:</t>
  </si>
  <si>
    <t>Gospodarowaniem mieniem Skarbu Państwa</t>
  </si>
  <si>
    <t>Zgodnie z pismem Wojewody Wielkopolskiego znak: FB.I-5.3011-472/08 z 29 października 2008 r. zwiększa się plan dotacji celowej przeznaczonej na uregulowanie odszkodowania na rzecz osoby fizycznej za część plantacji kultur wieloletnich, które znajdowały się na nieruchomościach położonych w Poznaniu przy ulicach Kolonowej i Jaworowej.</t>
  </si>
  <si>
    <t>Zgodnie z pismem Wojewody Wielkopolskiego znak: FB.I-5.3011-469/08 z 24 października 2008 r. zwiększa się plan dotacji celowej przeznaczonej na zwrot uregulowanych odszkodowań wynikających z decyzji Prezydenta Miasta Poznania na rzecz osób fizycznych za przejęte z dniem 1 stycznia 1999 r. nieruchomości zajęte pod drogi publiczne powiatowe</t>
  </si>
  <si>
    <t>Zgodnie z pismem Misistra Finansów znak: FS8/4135/472/OLQ/08/5406/6199 z 3 listopada  2008 r. wprowadza się regulowanie odzszkodowań ( wraz z ustalonymi odsetkami) ,  wynikających z decyzji Prezydenta Miasta Poznania na rzecz Spóldzielni Mieszkaniowej Grunwald w Poznaniu za przejęte z dniem 1 stycznia 1999 r. nieruchomości zajęte pod drogi publiczne powiatowe</t>
  </si>
  <si>
    <t>Zgodnie z pismem Wojewody Wielkopolskiego FB.I-4.3011-144/08 z 23 majaa 2009 roku zwiększa się dotację z budżetu państwa z przeznaczeniem dla Powiatowego Inspektoratu Nadzoru Budowlanego dla miasta Poznania na dofinansowanie prac związanych z weryfikacją ewidencji obiektów wielkopowierzchniowych.</t>
  </si>
  <si>
    <t>Zgodnie z pismem Wojewody Wielkopolskiego FB.I-9.3011-409/08 z 7 października 2008 roku zwiększa się dotację z budżetu państwa na pokrycie kosztów zużycia paliwa oraz naprawę sprzętu techniki specjalnej</t>
  </si>
  <si>
    <t xml:space="preserve">Zgodnie z pismem Wojewody Wielkopolskiego znak: FB.I-8.3011-414/08 z 14 października 2008 r. zwiększa się środki na realizację zadania "Zakup i wymiana sprzętu oraz systemów teleinformatycznych" w ramach "Programu modernizacji Policji, Straży Granicznej, </t>
  </si>
  <si>
    <t>Zgodnie z pismem Wojewody Wielkopolskiego znak: FB.I-4.3010-4/09 z 10 lutego 2009 r. zmniejsza się środki na zadania zlecone do realizacji przez środowiskowe domy samopomocy oraz ośrodki wsparcia dla ofiar przemocy w rodzinie</t>
  </si>
  <si>
    <t>Pomoc dla cudzoziemców</t>
  </si>
  <si>
    <t>Środki z dotacji celowej przekazanej pismem Wojewody Wielkopolskiego znak: FB.I-4.3011-5/09 z 15 stycznia 2009 r. na sfinansowanie pomocy dla uchodźcy, mającej na celu wspieranie procesu integracji</t>
  </si>
  <si>
    <t>Zgodnie z pismem Wojewody Wielkopolskiego znak: FB.I-4.456-471/08 z 28 października 2008 r. zwiększa się plan dotacji celowej przeznaczonej na bieżącą działalność zespołów do orzekania o niepełnosprawności</t>
  </si>
  <si>
    <t>Zgodnie z pismem Wojewody Wielkopolskiego FB.I-7.3011-63/08 z 2 paźdzernika 2008 roku wprowadza się dotację z budżetu państwa na pokrycie kosztów przejazdu i bieżące zagospodarowanie repatriantów</t>
  </si>
  <si>
    <t>MKPSP/MKPSP/2</t>
  </si>
  <si>
    <t>Wprowadza się nowe zadanie - zakup oraz wymiana sprzętu oraz systemów teleinformatycznych</t>
  </si>
  <si>
    <t>ZSS/ZSS/16</t>
  </si>
  <si>
    <t>Uzyskanie standardów w środowiskowych domach samopomocy</t>
  </si>
  <si>
    <t>Zgodnie z pismem Wojewody Wielkopolskiego FB.I-8.3011453/08 z 22 paźdzernika 2008 roku wprowadza się dotację z budżetu państwa na rozwój sieci ośrodków wsparcia  dla osób z zaburzeniami psychicznymi</t>
  </si>
  <si>
    <t>Ponadto :</t>
  </si>
  <si>
    <t>w  zał. Nr 3 - Wydatki budżetu gminy i powiatu na rok 2009 - zbiorczo, w układzie klasyfikacji budżetowej</t>
  </si>
  <si>
    <t>Dział 750 Administracja publiczna</t>
  </si>
  <si>
    <t>Rozdział 75022 Rady gmin (miast i miast na prawach powiatu)</t>
  </si>
  <si>
    <t>w ramach wydatków własnych gminy</t>
  </si>
  <si>
    <t>Zmniejsza się § rzeczowy o kwotę 20.000,00 zł jednocześnie zwiększając § 4170 Wynagrodzenia bezosobowe o tę samą kwotę.</t>
  </si>
  <si>
    <t>Rozdział 75023 Urzędy gmin (miast i miast na prawach powiatu)</t>
  </si>
  <si>
    <t>Środki przenosi się do samorządów pomocniczych</t>
  </si>
  <si>
    <t>Środki przeznacza się na działania związane ze współpracą przy organizacji 32. Europejskich Spotkań Młodzieży Taize.</t>
  </si>
  <si>
    <t>Gospodarka gruntami i nieruchomościami</t>
  </si>
  <si>
    <t>Środki przenosi się do rozdziału 90003</t>
  </si>
  <si>
    <t>Odsetki od nieterminowej wpłaty do Urzędu Wojewódzkiego dochodów Skarbu Państwa</t>
  </si>
  <si>
    <t>Towarzystwa Budownictwa Społecznego</t>
  </si>
  <si>
    <t>Środki przenosi się w związku z przekwalifikowaniem dopłat do kapitału zakładowego dla TBS z wydatków majątkowych do wydatków bieżących</t>
  </si>
  <si>
    <t>70095</t>
  </si>
  <si>
    <t>w tym: projekty UE</t>
  </si>
  <si>
    <t xml:space="preserve">Ograniczenie wydatków </t>
  </si>
  <si>
    <t>Biura planowania przestrzennego</t>
  </si>
  <si>
    <t>Plany zagospodarowania przestrzennego</t>
  </si>
  <si>
    <t>Ośrodki dokumentacji geodezyjnej i kartograficznej</t>
  </si>
  <si>
    <t>Zarząd Geodezji i Katastru Miejskiego "GEOPOZ"</t>
  </si>
  <si>
    <t>Środki przenosi się z zadania majątkowego "System Informacji Przestrzennej".</t>
  </si>
  <si>
    <t>Rewitalizacja obszarów miejskich</t>
  </si>
  <si>
    <t>Przeniesienie środków do rozdz. 92113 Centrum Kultury "Zamek"</t>
  </si>
  <si>
    <t>Urbanistyka i Architektura</t>
  </si>
  <si>
    <t>Informatyka</t>
  </si>
  <si>
    <t>Zaoszczędzone na opracowaniu środki przenosi się do rozdz. 90095</t>
  </si>
  <si>
    <t>Rady gmin (miast i miast na prawach powiatu)</t>
  </si>
  <si>
    <t xml:space="preserve">w tym: programy unijne </t>
  </si>
  <si>
    <t>Zmniejsza się środki na zakup druków komunikacyjnych i tablic rejestracyjnych w związku ze spadkiem ilości rejestrowanych pojazdów.</t>
  </si>
  <si>
    <t xml:space="preserve">Środki z rezerwy celowej na przygotowanie projektów unijnych przeznacza się na opracowanie analiz niezbędnych do przygotowania wniosków do Unii Europejskiej </t>
  </si>
  <si>
    <t>Środki przeniesione z rozdz.75075 z przeznaczeniem na wydanie folderu na temat "Badanie jakości życia mieszkańców Poznania".</t>
  </si>
  <si>
    <t>W związku z otrzymaniem środków z Ministerstwa Spraw Zagranicznych na projekt " Efektywna administracja lokalna. Podniesienie jakości usług świadczonych przez urząd miasta - wymiana doświadczeń między Poznaniem i Kutaisi" zmniejsza się środki własne Miasta</t>
  </si>
  <si>
    <t xml:space="preserve">Dopłata do zadań zleconych </t>
  </si>
  <si>
    <t>Wyodrębnia się środki na dopłatę do zadań zleconych powiatu z zakresu administracji rządowej (prowadzenie punktu informacyjno - konsultacyjnego dla mieszkańców z zakresu problematyki geodezyjno-prawnej - obowiązek ustawowy)</t>
  </si>
  <si>
    <t>Promocja jednostek samorządu terytorialnego</t>
  </si>
  <si>
    <t>Środki z przeniesienia z rozdziału 92605.</t>
  </si>
  <si>
    <t>Środki przenosi się do rozdziału 92114 do Estrady Poznańskiej</t>
  </si>
  <si>
    <t>Projekty UE</t>
  </si>
  <si>
    <t>Środki w ramach projektu "Potrzeby kadrowe przedsiębiorców aglomeracji poznańskiej na tle kierunków społeczno-gospodarczego rozwoju regionu-diagnoza, prognoza, monitoring" przenosi się do zadań majątkowych</t>
  </si>
  <si>
    <t>Działalność informacyjna</t>
  </si>
  <si>
    <t>Wspieranie przed. i ochrona konsum.</t>
  </si>
  <si>
    <t>Wprowadza się środki z otrzymane z tytułu nadpłaconej faktury dla samorządu pomocniczego Starołęka - Minikowo - Marlewo</t>
  </si>
  <si>
    <t>Wprowadza się darowiznę na rzecz samorządu pomocniczego  Starołęka - Minikowo - Marlewo</t>
  </si>
  <si>
    <t>Obrona narodowa</t>
  </si>
  <si>
    <t>Wojska Lądowe - dopłata do zad. zleconych</t>
  </si>
  <si>
    <t>Obrona cywilna</t>
  </si>
  <si>
    <t>Straż Miejska</t>
  </si>
  <si>
    <t>Środki przeznacza się na:</t>
  </si>
  <si>
    <t>- opłaty czynszowe w związku z waloryzacją wg wzrostu cen towarów i usług konsumpcyjnych</t>
  </si>
  <si>
    <t>- odpisy na Zakładowy Fundusz Świadczeń Socjalnych w związku ze wzrostem stawki na etat w stosunku do planowanej o 50,04 zł</t>
  </si>
  <si>
    <t>- składki na ubezpieczenia społeczne w związku ze wzrostem % składki na ubezpieczenie wypadkowe pracowników z grupy działalności "Administracja publiczna i obrona narodowa" (z 0,93 % do 1,3%)</t>
  </si>
  <si>
    <t>Zwiększa się środki przekazane od samorządów pomocniczych</t>
  </si>
  <si>
    <t>Bezpieczne Miasto</t>
  </si>
  <si>
    <t>Środki przekazane od samorządów pomocniczych</t>
  </si>
  <si>
    <t>Środki przenosi się do innych podziałek klasyfikacji budżetowej</t>
  </si>
  <si>
    <t>Nagrody dla Najlepszego Dzielnicowego i Strażaka Miasta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</si>
  <si>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</si>
  <si>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</si>
  <si>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</si>
  <si>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</si>
  <si>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Składki i opłaty</t>
  </si>
  <si>
    <t>Wypłaty z tytułu gwarancji i poręczeń</t>
  </si>
  <si>
    <t>Potencjalna wypłata z tytułu poręczenia pożyczki udzielonej przez Narodowy Fundusz Ochrony Środowiska i Gospodarki Wodnej na rzecz AQUANET</t>
  </si>
  <si>
    <t>Rezerwy ogólne i celowe</t>
  </si>
  <si>
    <t>Rezerwa ogólna</t>
  </si>
  <si>
    <t>Rezerwa celowa na:</t>
  </si>
  <si>
    <t xml:space="preserve">  - samorządy pomocnicze</t>
  </si>
  <si>
    <t xml:space="preserve">  - realizację zadań własnych z zakresu zarządzania kryzysowego</t>
  </si>
  <si>
    <t xml:space="preserve">  - projekt "Przeciwdziałanie wykluczeniu cyfrowemu w Poznaniu"</t>
  </si>
  <si>
    <t xml:space="preserve">  - przygotowanie i realizację zadań wnioskowanych o dofinansowanie z funduszu UE</t>
  </si>
  <si>
    <t>Placówki samorządowe</t>
  </si>
  <si>
    <t>Środki z subwencji na dofinansowanie wydatków związanych z przystosowaniem pomieszczeń dla dzieci sześcioletnich w 10 szkołach</t>
  </si>
  <si>
    <t>Przenosi się środki do rozdziału 80104 w związku z uruchamianiem dodatkowych oddziałów w przedszkolach</t>
  </si>
  <si>
    <t>Zmniejsza się środki na dofinansowane przez samorząd pomocniczy zadanie "Oświetlenie wieży" realizowane przez Szkołę Podstawową nr 36 w związku z podwójnym ujęciem w budżecie</t>
  </si>
  <si>
    <t>Przenosi się środki do rozdziału 80103</t>
  </si>
  <si>
    <t>Środki od samorządów pomocniczych dla placówek oświatowych</t>
  </si>
  <si>
    <t>Program Socrates Comenius "Partnerskie Projekty Szkół" - urealnia się plany projektów w Szkołach Podstawowych Nr 18, 20, 58, 59, 62 i 84 wprowadzając środki niewykorzystane w 2008 r. oraz na pokrycie różnic kursowych</t>
  </si>
  <si>
    <t>Placówki niesamorządowe</t>
  </si>
  <si>
    <t>Zmiana należnej stawki dotacji na jednego ucznia</t>
  </si>
  <si>
    <t>w tym: na postawie porozumień (umów) między jednostkami samorządu terytorialnego</t>
  </si>
  <si>
    <t>Zmiana wynika z rozliczenia wynagrodzeń za okres I-VIII oraz nowej organizacji w szkołach w okresie IX-XII 2008 r.</t>
  </si>
  <si>
    <t>Środki przeznacza się dotację dla Publicznej Szkoły Podstawowej prowadzonej przez Zakon Pijarów (wniosek z 24.04.2009 r. o udzielenie dotacji na oddział przedszkolny).</t>
  </si>
  <si>
    <t>Dotacje celowe przekazane na podstawie porozumień między jednostkami samorządu terytorialnego za dzieci z Poznania uczęszczające do przedszkoli w innych gminach</t>
  </si>
  <si>
    <t>Zmiana wynika z aktualnej liczby dzieci w oddziałach przedszkolnych</t>
  </si>
  <si>
    <t>Przedszkola samorządowe - zakłady budżetowe</t>
  </si>
  <si>
    <t>w tym: na podstawie porozumień (umów) między jednostkami samorządu terytorialnego</t>
  </si>
  <si>
    <t>Środki przenosi się:</t>
  </si>
  <si>
    <t>- do dotacji przekazanych na podstawie pozrozumień</t>
  </si>
  <si>
    <t>- do innych podziałek klasyfikacji w zakresie oświaty</t>
  </si>
  <si>
    <t>- z rozdz.80101 z przeznaczeniem na prace remontowe w związku z uruchamianiem dodatkowych oddziałów dla dzieci w wieku przedszkolnym</t>
  </si>
  <si>
    <t xml:space="preserve">- z samorządów pomocniczych </t>
  </si>
  <si>
    <t>Zwrot dotacji  pobranej w nadmiernej wysokości</t>
  </si>
  <si>
    <t>Zmiana wynika z potrzeby zwrotu, gminie Oborniki i Puszczykowo, dotacji pobranej w nadmiernej wysokości (placówki niesamorządowe)</t>
  </si>
  <si>
    <t>w tym: w placówkach niesamorządowych</t>
  </si>
  <si>
    <t>Zmiana wynika z aktualnej liczby dzieci w przedszkolach</t>
  </si>
  <si>
    <t>Zmiana wynika z rozliczenia wynagrodzeń za okres I-VIII oraz nowej organizacji w przedszkolach specjalnych w okresie IX-XII 2008 r.</t>
  </si>
  <si>
    <t>Środki od samorządów pomocniczych dla przedszkoli</t>
  </si>
  <si>
    <t>w tym: na podstawie porozumień między jednostkami samorządu terytorialnego za dzieci z innych gmin uczęszczające do przedszkoli w Poznaniu</t>
  </si>
  <si>
    <t>Zmiana wynika z aktualnej liczby dzieci w przedszkolach specjalnych</t>
  </si>
  <si>
    <t>w tym: program RITA</t>
  </si>
  <si>
    <t>Środki z Polskiego Związku Kajakowego na szkolenia sportowców w Gimnazjum Nr 14 w Zespole Szkół Mistrzostwa Sportowego</t>
  </si>
  <si>
    <t>Środki dla Gimnazjum Nr 44 z przeznaczeniem na realizację projektu "Edukacja językowa - język angielski" w latach 2006-2010</t>
  </si>
  <si>
    <t>Środki przeniesione z rozdziału 80132 i 80140 z przenaczeniem na realizację zajęć konkursowych</t>
  </si>
  <si>
    <t>Środki dla Gimnazjum Nr 2 na realizację projektu w ramach programu RITA</t>
  </si>
  <si>
    <t xml:space="preserve">Zmiana wynika z aktualnej liczby uczniów </t>
  </si>
  <si>
    <t>Dokształcanie i doskonalenie nauczycieli</t>
  </si>
  <si>
    <t>Środki przenosi się do innych rozdz. w dziale 801</t>
  </si>
  <si>
    <t>Zakładowy fundusz ŚS dla emerytowanych nauczycieli</t>
  </si>
  <si>
    <t>Środki przenosi się z innych podziałek klasyfikacji z przeznaczeniem na odpisy na Zakładowy Fundusz Świadczeń Socjalnych dla nauczycieli emerytów i rencistów.</t>
  </si>
  <si>
    <t>- organizację ogólnopolskiej konferencji przedstawicieli jednostek samorządu terytorialnego na temat szkół i placówek niesamorządowych</t>
  </si>
  <si>
    <t>- organizację wolontariatu na Konferencję Klimatyczną</t>
  </si>
  <si>
    <t>- na zakup programu komputerowego Rejestr Szkół i Obsługa Dotacji dla Placówek Niesamorządowych</t>
  </si>
  <si>
    <t>- dofinansowanie uroczystości szkolnych</t>
  </si>
  <si>
    <t xml:space="preserve">- dofinasowanie odchodów XXV-lecia Dyskusyjnego Klubu Filmowego "Dziesiątka" </t>
  </si>
  <si>
    <t>-dofinansowanie konkursu 8 Wspaniałych</t>
  </si>
  <si>
    <t>Przesunięcia środków do innych podziałek klasyfikacji budżetowej</t>
  </si>
  <si>
    <t xml:space="preserve">Zgodnie z pismem Wojewody Wielkopolskiego znak: FB.I-6.3011-463/08 z 20 października 2008 r. zwiększa się plan dotacji celowej przeznaczonej na wdrażanie  reformy oświaty - prac komisji kwalifikacyjnych i egzaminacyjnych powołanych do rozpatrzenia wniosków nauczycieli o wyższym stopniu awansu zawodowego </t>
  </si>
  <si>
    <t>Zgodnie z pismem Wojewody Wielkopolskiego znak: FB.I-6.3011-461/08 z 29 października 2008 r. zwiększa się plan dotacji celowej przeznaczonej na dofinansowanie procodawcom kosztów przygotowania zawodowego młodocianych pracowników (II transza)</t>
  </si>
  <si>
    <t>Wprowadza się pomoc finansową na przeprowadzenie badań dotyczących funkcjonowania i kierunków rozwoju poznańskiego obszaru metropolitarnego przekazanej przez następujące gminy:</t>
  </si>
  <si>
    <t>- Buk</t>
  </si>
  <si>
    <t>- Czerwonak</t>
  </si>
  <si>
    <t>- Dopiewo</t>
  </si>
  <si>
    <t>- Kleszczewo</t>
  </si>
  <si>
    <t>- Komorniki</t>
  </si>
  <si>
    <t>- Kostrzyn</t>
  </si>
  <si>
    <t>- Kórnik</t>
  </si>
  <si>
    <t>- Luboń</t>
  </si>
  <si>
    <t>- Pobiedziska</t>
  </si>
  <si>
    <t>- Skoki</t>
  </si>
  <si>
    <t>- Suchy Las</t>
  </si>
  <si>
    <t>- Śrem</t>
  </si>
  <si>
    <t>- Tarnowo Podgórne</t>
  </si>
  <si>
    <t>- Stęszew</t>
  </si>
  <si>
    <t>- Rokietnica</t>
  </si>
  <si>
    <t>- Murowana Goślina</t>
  </si>
  <si>
    <t>- Szamotuły</t>
  </si>
  <si>
    <t>- Powiat Poznański</t>
  </si>
  <si>
    <t>jednocześnie zmniejszając wkład własny Miasta</t>
  </si>
  <si>
    <t>Szpitale ogólne</t>
  </si>
  <si>
    <t xml:space="preserve">Zwrot dotacji wykorzystanych niezgodnie z przeznaczeniem </t>
  </si>
  <si>
    <t>Przeciwdziałanie alkoholizmowi</t>
  </si>
  <si>
    <t>Zwiększa się środki planowane na realizację zadań z Miejskiego Programu Profilaktyki i Rozwiązywania Problemów Alkoholowych o wyższe od planowanych w 2008 r. dochody oraz środki niewykorzystane w 2008 r.</t>
  </si>
  <si>
    <t>Programy polityki zdrowotnej</t>
  </si>
  <si>
    <t xml:space="preserve">Środki przenosi się do rozdziału 85195 </t>
  </si>
  <si>
    <t>Zwalczanie narkomanii</t>
  </si>
  <si>
    <t>Zadania z zakresu Wydziału Zdrowia</t>
  </si>
  <si>
    <t>Środki przeznacza się na festyny pod patronatem Urzędu Miasta m.in.Biała Sobota, konferencje międzynarodowe, druk Planu Zdrwotnego dla Miasta Poznania</t>
  </si>
  <si>
    <t>Wprowadza się wydatki niekwalifikowalne do projektu "Poznań stawia na zdrowie - profilaktyka wad postawy wśród dzieci uczęszczających do klas I - IV szkół podstawowych w Poznaniu" z przeznaczeniem na opłaty bankowe konta wydatków oraz ubezpieczenie sprzętu.</t>
  </si>
  <si>
    <t>Projekty NMF oraz MFEOG</t>
  </si>
  <si>
    <t>Zmniejsza się środki na realizację "Poznań stawia na zdrowie - profilaktyka wad postawy wśród dzieci uczęszczających do klas I - IV szkół podstawowych w Poznaniu" w związku ze zmniejszeniem wartości projektu</t>
  </si>
  <si>
    <t>Restrukturyzacja ZOZ-ów</t>
  </si>
  <si>
    <t>Środki przeznacza się na sfinansowanie kosztów opracowania koncepcji komercjalizacji SP ZOZ Poznań-Jeżyce, POSUM i ZOLRM</t>
  </si>
  <si>
    <t>Środki przeznacza się na sfinansowanie kosztów pobytu za osoby przebywające w domach pomocy społecznej poza Poznaniem oraz w rodzinnych domach pomocy.</t>
  </si>
  <si>
    <t>Środki dla placówek z przeznaczeniem na energię, opłaty czynszowe, wywóz nieczystości płynnych, nagrodę jubileuszową oraz na zwiększenie zatrudnienia o 0,25 etatu na stanowisku księgowego.</t>
  </si>
  <si>
    <t>Placówki niepubliczne</t>
  </si>
  <si>
    <t>Dodatkowe środki dla DDPS dla placówki niepublicznej</t>
  </si>
  <si>
    <t>Świadczenia rodzinne, zaliczka alimentacyjna oraz składki na ubezpieczenia emerytalne i rentowe z tytułu ubezpieczenia społecznego</t>
  </si>
  <si>
    <t>Dopłata do "zadań zleconych"</t>
  </si>
  <si>
    <t>Spadek ilości wypłaconych świadczeń rodzinnych, alimentacyjnych oraz składek na ubezpieczenia społeczne skutkuje ubytkiem 3%-owej należnej Miastu kwoty od wypłaconych świadczeń, w związku z tym zachodzi konieczność dofinansowania tego zadania ze strony Miasta</t>
  </si>
  <si>
    <t xml:space="preserve">Środki z przeznaczeniem na wypłatę zasiłków i pomocy w nautrze w związku ze wzrostem liczby klientów w Miejskim Ośrodku Pomocy Rodzinie (wzrost stopy bezrobocia, cen żywności, mediów, leków). </t>
  </si>
  <si>
    <t>Ośrodki pomocy społecznej</t>
  </si>
  <si>
    <t>W związku z otrzymaniem dotacji z budżetu państwa na dodatki dla pracowników socjalnych umniejsza się środki własne miasta</t>
  </si>
  <si>
    <t>Środki przeznaczone na odpisy na Zakładowy Fundusz Świadczeń Socjalnych w związku ze wzrostem stawki na etat w stosunku do planowanej o 50,04 zł</t>
  </si>
  <si>
    <t>- naprawę samochodów służących do przewozu osób niepełnosprawnych</t>
  </si>
  <si>
    <t>Zwrot do Wielkopolskiego Urzędu Wojewódzkiego dotacji wykorzystanych niezgodnie z przeznaczeniem lub pobranych w nadmiernej wysokości</t>
  </si>
  <si>
    <t xml:space="preserve">Dodatkowe środki na świadczenie tzw. "zwykłych" usług opiekuńczych </t>
  </si>
  <si>
    <t>Profilaktyka i pomoc społeczna oraz działanie na rzecz osób niepełnosprawnych</t>
  </si>
  <si>
    <t xml:space="preserve">Środki na kontynuację programu "Pomagajmy sobie - lokalne centra partnerstwa - organizowanie społeczności lokalnej z radami osiedla" 
</t>
  </si>
  <si>
    <t>Środki przenosi się do rozdz. 85220 (powiat)</t>
  </si>
  <si>
    <t>Projekt unijny</t>
  </si>
  <si>
    <t>Wprowadza się środki na realizację przez Miejski Ośrodek Pomocy Rodzinie partnerskiego projektu "Kluczowe usługi informacyjno-komunikacyjne służące integracji ludzi"</t>
  </si>
  <si>
    <t>Reintegracja społeczno-zawodowa - kontynuacja programu</t>
  </si>
  <si>
    <t>Wprowadza się środki na realizację projektu w II półrocze 2009 r. oraz na wypłatę dodatkowego wynagrodzenia rocznego pracowników zatrudnionym na czas określony w projekcie.</t>
  </si>
  <si>
    <t>Obsługa wypłaty świadczeń (Poznańskie Centrum Świadczeń)</t>
  </si>
  <si>
    <r>
      <t xml:space="preserve">Wprowadza się środki z rezerwy celowej: </t>
    </r>
    <r>
      <rPr>
        <i/>
        <sz val="11"/>
        <rFont val="Times New Roman"/>
        <family val="1"/>
      </rPr>
      <t>Wspieranie inicjatyw pracowniczych</t>
    </r>
    <r>
      <rPr>
        <sz val="11"/>
        <rFont val="Times New Roman"/>
        <family val="1"/>
      </rPr>
      <t xml:space="preserve"> na realizację projektu "Strategia elastycznego zatrudnienia w Poznańskim Centrum Świadczeń jako sposób na sukces czyli czy lepiej wojować kompanią komandosów czy pospolitym ruszeniem"</t>
    </r>
  </si>
  <si>
    <t>W związku z adaptacją pomieszczeń na nowe oddziały w żłobkach wprowadza się środki na utrzymanie 12,5 dodatkowych etatów i zakup wyposażenia</t>
  </si>
  <si>
    <t>Środki dla:</t>
  </si>
  <si>
    <t>- Żłobka nr 2 "Kalinka" z przeznaczeniem na zwiększenie zatrudnienia o 1 opiekunkę w celu sprawowania prawidłowej opieki przy aktualnym wzroście liczby dzieci</t>
  </si>
  <si>
    <t>- Żłobka nr 3 "Czerwony Kapturek" na zakończenie zadania związanego z umową przyłączeniową do węzła Miejskiej Sieci Ciepłowniczej</t>
  </si>
  <si>
    <t>Środki na realizację projektu "Przeciwdziałanie wykluczeniu cyfrowemu w Poznaniu" (wprowadzona kwota po uwzględnieniu środków zapisanych w budżecie 600.000,- zł)</t>
  </si>
  <si>
    <t>Środki na realizację projektu:</t>
  </si>
  <si>
    <t>- "Alternatywne formy opieki dla dzieci pracowników Urzędu Miasta Poznania" - dofinansowanego z Europejskiego Funduszu Społecznego</t>
  </si>
  <si>
    <t>-"Identyfikacja barier w zatrudnieniu osób niepełnosprawnych na poznańskim rynku pracy"</t>
  </si>
  <si>
    <t>Świetlice szkolne</t>
  </si>
  <si>
    <t>Zmiana wynika z rozliczenia wynagrodzeń za okres I-VIII oraz nowej organizacji w okresie IX-XII 2008 r.</t>
  </si>
  <si>
    <t>Wczesne wspomaganie rozwoju dzieci</t>
  </si>
  <si>
    <t>Zgodnie z pismem Wojewody Wielkopolskiego znak: FB.I-8.3011-168/09 z 27 października 2008 r. oraz z FB.I-8.3011-470/08 z 17 czerwca 2009 r. zwiększa się plan dotacji celowej na dofinansowanie zakupu podręczników dla uczniów, zgodnie z uchwałą Rady Ministra Nr 57/2009 z dnia 27 kwietnia 2009 r. w sprawie Rządowego programu pomocy uczniom w 2009 r. - "Wyprawka szkolna".</t>
  </si>
  <si>
    <t>Ochrona środowiska</t>
  </si>
  <si>
    <t>Środki przenosi się do rozdziału 90003.</t>
  </si>
  <si>
    <t>Oczyszczanie miast i wsi</t>
  </si>
  <si>
    <t>os. Św. Łazarza</t>
  </si>
  <si>
    <t>Remont chodników ul. Wyspiańskiego od ul. Matejki do ul. Jarachowskiego</t>
  </si>
  <si>
    <t>os. Kopernika -Raszyn</t>
  </si>
  <si>
    <t>Wykonanie tymczasowego chodnika przy ul. Kłuszyńskiego</t>
  </si>
  <si>
    <t>os. Ogrody</t>
  </si>
  <si>
    <t>Remont drogi i chodnika na osiedlu oraz wykonanie spowalniaczy (ul. Nowy Świat)</t>
  </si>
  <si>
    <t>os. Krzesiny - Pokrzywno- Garaszewo</t>
  </si>
  <si>
    <t>Remont chodnika ul. Krzesiny od nr 1 do 13 i dalej  od ul. Jarosłwskiej do przejazdu kolejowego</t>
  </si>
  <si>
    <t>os. Komandoria  -Podwale</t>
  </si>
  <si>
    <t>Odnowienie i obsadzenie pasa zieleni wzdłuż nowo wybudowanej pieszo- jezdni przy ul. Konarskiego od str. DPS</t>
  </si>
  <si>
    <t>os. Starołęka Mała</t>
  </si>
  <si>
    <t>Wykonanie progów spowalniających  przy ul. Pochyłej i ul. Pstrowskiego</t>
  </si>
  <si>
    <t>os. Chartowo</t>
  </si>
  <si>
    <t>Remont drogi na ul. Ks. Radziejewsjiego na os. Tysiąclecia</t>
  </si>
  <si>
    <t>os. Wilda</t>
  </si>
  <si>
    <t>Remont chodnika na odcinku róg 28 Czerwca 1956 a ul. Kosińskiego i dalej wzdłuż ul. Kosińskiego</t>
  </si>
  <si>
    <t>os. Świerczewo</t>
  </si>
  <si>
    <t>Utwardzenie nawierzchni ul. Stobrawska</t>
  </si>
  <si>
    <t>Budowa progów spowalniających na ul. L. Okulickiego na odcinku od ul. Leszczyńskiej do ul. J Lelewela</t>
  </si>
  <si>
    <t>Utwardzenie nawierzchni EKO-kostką ul. Szamocińskiej</t>
  </si>
  <si>
    <t xml:space="preserve">os. 28 Czerwca 1956 r. </t>
  </si>
  <si>
    <t>Utrzymanie skweru przy ulicach Wspólna -Wiśniowa</t>
  </si>
  <si>
    <t>os. Dębiec</t>
  </si>
  <si>
    <t>Remont chodnika przy ulicy Orzechowej</t>
  </si>
  <si>
    <t>os. Piątkowo - Zachód</t>
  </si>
  <si>
    <t>Zakup i montaż koszy na śmieci na terenie osiedla</t>
  </si>
  <si>
    <t>os. Stare Winogrady</t>
  </si>
  <si>
    <t>remont chodników ul. Sadowa</t>
  </si>
  <si>
    <t>os. Powstańców Warszawy</t>
  </si>
  <si>
    <t>Punktowe naprawy chodnika przy ul Wyłom</t>
  </si>
  <si>
    <t>Montaż koszy na śmieci na terenie Osiedla</t>
  </si>
  <si>
    <t>os. Marysieńki</t>
  </si>
  <si>
    <t>Budowa progu spowalniającego na ul. Chocimskiej</t>
  </si>
  <si>
    <t>os. Wilczy Młyn</t>
  </si>
  <si>
    <t>Pielęgnacja zieleni w pasie drogowym następujących ulic: Obrońców tobruku, Rataja, Batalionów Chłopskich</t>
  </si>
  <si>
    <t>Zadania z zakresu turystyki</t>
  </si>
  <si>
    <t>os. Ławica</t>
  </si>
  <si>
    <t>Imprezy krajoznawcze dla mieszkańców Osiedla</t>
  </si>
  <si>
    <t>os. Junikowo</t>
  </si>
  <si>
    <t>Imprezy krajoznawcze dla mieszkańców Osiedla - rajdy rowerowe dla mieszkańców</t>
  </si>
  <si>
    <t>os. Kwiatowe</t>
  </si>
  <si>
    <t xml:space="preserve">Komendy wojewódzkie Policji </t>
  </si>
  <si>
    <t>Wydział Zarządzania Kryzysowego i Bezpieczeństwa</t>
  </si>
  <si>
    <t>Wyposażenie siłowni dla Komisariatu Policji Poznań - Grunwald</t>
  </si>
  <si>
    <t>Zakup sprzętu elektronicznego i komputerowego dla dzielnicowych rewiru Junkowo Komisariatu Policji Poznań - Grunwald</t>
  </si>
  <si>
    <t>os. Św. Marcin</t>
  </si>
  <si>
    <t>Wykonanie materiałów informacyjnych z zakresu bezpieczeństwa - Komenda Miejska Policji Komisariat Policji Stare Miasto referat ds.. nieletnich</t>
  </si>
  <si>
    <t>Organizacja konkursu pt "Bezpieczna Wilda" - zakup nagród</t>
  </si>
  <si>
    <t>os. Piątkowo Zachód</t>
  </si>
  <si>
    <t>Zakup wyposażenia  dla JRG Nr 5</t>
  </si>
  <si>
    <t>Ochotnicze straże pożarne</t>
  </si>
  <si>
    <t>Os. Kwiatowe</t>
  </si>
  <si>
    <t>Zakup sprzętu dla OSP Kwiatowe</t>
  </si>
  <si>
    <t>os. Południowe Rataje</t>
  </si>
  <si>
    <t>Zakup komputera (laptopa) dla Straży Miejskiej Wydział Wschód, Referat Nowe Miasto</t>
  </si>
  <si>
    <t>os. Zielone Rataje</t>
  </si>
  <si>
    <t>Zakup aparatu fotograficznego dla Straży Miejskiej - Referat Nowe Miasto</t>
  </si>
  <si>
    <t>os. Dębina</t>
  </si>
  <si>
    <t xml:space="preserve">Zakup elementów odblaskowych dla dzieci i młodzieży </t>
  </si>
  <si>
    <t xml:space="preserve">Zakup aparatu cyfrowego oraz elementów odblaskowych dla dzieci i młodzieży </t>
  </si>
  <si>
    <t>Zakup kamizelek odblaskowych dla Wydziału Wschód Straży Miejskiej w Poznaniu - Referat Wilda</t>
  </si>
  <si>
    <t>os. św. Marcin</t>
  </si>
  <si>
    <t>Zakup aparatu fotograficznego dla Straży Miejskiej - Referat Stare Miasto</t>
  </si>
  <si>
    <t>Wykonanie materiałów informacyjnych   - Referat Stare Miasto</t>
  </si>
  <si>
    <t>os. Starówka</t>
  </si>
  <si>
    <t>Zakup elementów odblaskowych oraz materiałów promocyjnych dotyczących bezpieczeństwa -  Wydział Centrum Straży Miejskiej , Referat Stare Miasto</t>
  </si>
  <si>
    <t>Zakup laptopa dla Straży Miejskiej -Wydział Centrum, Referat Winogrady</t>
  </si>
  <si>
    <t>os. Kopernika - Raszyn</t>
  </si>
  <si>
    <t>Realizacja programów prewencyjnych dot. Bezpieczeństwa dzieci i młodzieży na terenie osiedla</t>
  </si>
  <si>
    <t>Zakup i montaż urządzeń sportowych do osiedlowego ośrodka sportowego</t>
  </si>
  <si>
    <t>os. 28 Czerwca 1956r.</t>
  </si>
  <si>
    <t>Zakup wyposażenia dla Klubu Kultury "Schron Europa"</t>
  </si>
  <si>
    <t>Placówki oświatowe</t>
  </si>
  <si>
    <t>os. Fabianowo - Kotowo</t>
  </si>
  <si>
    <t>SP 52 ul.Fabianowo- organizacja zajęć dla dzieci w czasie ferii</t>
  </si>
  <si>
    <t>SP 52 ul.Fabianowo- remont nawierzchni boiska</t>
  </si>
  <si>
    <t>SP 69 ul.Jarachowskiego - zakup wyposażenia</t>
  </si>
  <si>
    <t>SP 26 ul.Berwińskiego - zakup wyposażenia</t>
  </si>
  <si>
    <t xml:space="preserve">SP 26 ul.Berwińskiego - zakup wyposażenia </t>
  </si>
  <si>
    <t>SP 9 ul.Łukaszewicza - zakup wyposażenia</t>
  </si>
  <si>
    <t>os. Św.Łazarza</t>
  </si>
  <si>
    <t>SP 77 ul. Dmowskiego- zakup wyposażenia</t>
  </si>
  <si>
    <t>SP 7 ul.Galileusza - zakup materiałów 
                                i wyposażenia</t>
  </si>
  <si>
    <t>SP 7 ul.Galileusza - zakup pomocy
                              dydaktycznych</t>
  </si>
  <si>
    <t>SP 7 ul.Galileusza - remonty bieżące</t>
  </si>
  <si>
    <t>SP 74 ul. Trybunalska - zakup materiałów
                                     i wyposażenia</t>
  </si>
  <si>
    <t>SP 74 ul. Trybunalska - zakup stołu do tenisa stołowego</t>
  </si>
  <si>
    <t>SP 80 ul.Pogoddna - zakup materiałów
                                i wyposażenia</t>
  </si>
  <si>
    <t>SP 90 ul. Chociszewskiego - zakup materiałow
                                          i wyposażenia</t>
  </si>
  <si>
    <t>os. Górczyn</t>
  </si>
  <si>
    <t>SP 10 ul.Bosa - zakup pomocy dydaktycznych</t>
  </si>
  <si>
    <t>SP 10 ul.Bosa - remonty bieżące</t>
  </si>
  <si>
    <t xml:space="preserve">os Junikowo </t>
  </si>
  <si>
    <t>SP 54 ul.Małoszyńska - zakup wyposażenia</t>
  </si>
  <si>
    <r>
      <t xml:space="preserve">SP 78 ul.Żonkilowa - organizacja imprez sportowych w ramach projektu </t>
    </r>
    <r>
      <rPr>
        <i/>
        <sz val="10"/>
        <rFont val="Arial"/>
        <family val="2"/>
      </rPr>
      <t>"Utworzenie ogólnodostępnych stref sportowo - rekreacyjnych</t>
    </r>
  </si>
  <si>
    <t>SP 58 ul.Ławica - opracowanie koncepcji zagospodarowania niewykorzystanych pomieszczeń szkolnych</t>
  </si>
  <si>
    <t>os. Wola</t>
  </si>
  <si>
    <t>SP 22 ul. Hangarowa - organizacja imprez dla dzieci w czasie ferii zimowych oraz zakup pomocy dydaktycznych</t>
  </si>
  <si>
    <t>SP 22 ul. Hangarowa - zakup pomocy 
                                    dydaktycznych</t>
  </si>
  <si>
    <t>os. Strzeszyn</t>
  </si>
  <si>
    <t>SP 62 ul. Druskiennicka - zakup pomocy
                                      dydaktycznych</t>
  </si>
  <si>
    <t>os.Ogrody</t>
  </si>
  <si>
    <t>SP 70 ul. Piękna  - modernizacja boiska</t>
  </si>
  <si>
    <t>os. Kiekrz</t>
  </si>
  <si>
    <t>SP 28 ul.Chojnicka - zakup pomocy
                               dydaktycznych</t>
  </si>
  <si>
    <r>
      <t xml:space="preserve">SP 28 ul.Chojnicka - organizacja imprez 
           sportowych w ramach projektu
    </t>
    </r>
    <r>
      <rPr>
        <i/>
        <sz val="10"/>
        <rFont val="Arial"/>
        <family val="2"/>
      </rPr>
      <t>"Utworzenie ogólnodostępnych stref
      sportowo - rekreacyjnych"</t>
    </r>
  </si>
  <si>
    <t>os. Krzyżowniki - Smochowice</t>
  </si>
  <si>
    <t>SP 57 ul. Leśnowolska - organizacja imprez dla dzieci w czasie ferii zimowych i letnich</t>
  </si>
  <si>
    <t>os. Jeżyce</t>
  </si>
  <si>
    <t>SP 71 ul.Przybyszewskiego- remonty bieżące</t>
  </si>
  <si>
    <t xml:space="preserve">SP 36 ul. Słowackiego36 - Oświetlenie wieży </t>
  </si>
  <si>
    <t>os. Warszawskie</t>
  </si>
  <si>
    <t>SP 46 ul. Inowwrocławska-  wyposażenia</t>
  </si>
  <si>
    <t>SP 46 ul. Inowwrocławska- monitoring szkoły -
                                        uzupełnienie</t>
  </si>
  <si>
    <t>SP 46 ul. Inowwrocławska- zakup materiałów i wyposażenia</t>
  </si>
  <si>
    <t>os. Żegrze</t>
  </si>
  <si>
    <t>SP 64 os.Orła Białego - zakup wyposażenia</t>
  </si>
  <si>
    <t>SP 64 os.Orła Białego - zakup pomocy dydaktycznych</t>
  </si>
  <si>
    <t>SP 64 os.Orła Białego - organizacja imprez dla dzieci w czasie ferii zimowych oraz zakup materiałów</t>
  </si>
  <si>
    <t>SP 64 os.Orła Białego - zakup artykułów oraz opracowanie, druk i kolportaż gazetki szkolno-osiedlowej "GŁOS ŻEGRZA"</t>
  </si>
  <si>
    <t>SP 64 os.Orła Białego -dofinansowanie budowy placu edukacyjno - zabawowego dla dzieci z klas zerowych</t>
  </si>
  <si>
    <t>SP 64 os.Orła Białego - zakup roślin i ich zasadzenie na terenie Parku na Wartą</t>
  </si>
  <si>
    <t>SP 64 os.Orła Białego - organizacja imprez kulturalno-rozrywkowych z mieszkańcami</t>
  </si>
  <si>
    <t>SP 64 os.Orła Białego - organizacja imprez sportowo-rozrywkowych z mieszkańcami</t>
  </si>
  <si>
    <t xml:space="preserve">SP 50 os. Stare Zegrze- organizacja imprez  w czasie ferii zimowych dla dzieci </t>
  </si>
  <si>
    <t>SP 50 os. Stare Zegrze- zakup wyposażenia</t>
  </si>
  <si>
    <t>os. Antoninek - Zieliniec - Kobylepole</t>
  </si>
  <si>
    <t>SP 55 ul. Szpaków - zakup pomocy 
                                 dydaktycznych</t>
  </si>
  <si>
    <t>SP 87 ul. Czesława - zakup pomocy 
                                 dydaktycznych</t>
  </si>
  <si>
    <t>os Starołęka - Minikowo  -Marlewo</t>
  </si>
  <si>
    <t>SP 59 ul.Baranowska -organizacja imprez - turniej piłkarski</t>
  </si>
  <si>
    <t>SP 59 ul.Baranowska -organizacja imprez - festyn sportowy</t>
  </si>
  <si>
    <t>SP 63 ul.Starołecka -organizacja imprez -turniej zerówek</t>
  </si>
  <si>
    <t>SP 63 ul.Starołecka -organizacja imprez konkurs recytatorski</t>
  </si>
  <si>
    <t>SP 63 ul.Starołecka -organizacja imprez -konkurs szopek</t>
  </si>
  <si>
    <t>SP 63 ul.Starołecka -organizacja imprez -mikołajki na sportowo</t>
  </si>
  <si>
    <t>SP 63 ul.Starołecka -urządzenie placu zabaw</t>
  </si>
  <si>
    <t>os. Rataje Południowe</t>
  </si>
  <si>
    <t>SP 18 os.Armii Krajowej- zakup wyposażenia</t>
  </si>
  <si>
    <t>SP 20 os.Rzeczypospolitej- remonty bieżące</t>
  </si>
  <si>
    <t>SP 20 os.Rzeczypospolitej- naprawa urządzeń sportowych</t>
  </si>
  <si>
    <t>SP 19 os.Oświecenia - remonty bieżące</t>
  </si>
  <si>
    <t xml:space="preserve">SP 19 os.Oświecenia - zakup sprzętu ogólnorozwojowego do prowadzenia zajęć z koszykarkami </t>
  </si>
  <si>
    <t>SP 19 os.Oświecenia - zakup urządzeń zabawowych dla klas przedszkolnych</t>
  </si>
  <si>
    <t>os. Ostrów Tumski - Śródka- Zawady</t>
  </si>
  <si>
    <t>SP 85 ul.Tomickiego - organizacja imprez
                                w ramach akcji ZIMA-LATO</t>
  </si>
  <si>
    <t xml:space="preserve">SP 51 os. Lecha - konserwacja urządzeń </t>
  </si>
  <si>
    <t>SP 6 os. Rusa -monitoring wizyjny szkoły</t>
  </si>
  <si>
    <t>SP 6 os. Rusa - organizacja imprez</t>
  </si>
  <si>
    <t>os. Główna</t>
  </si>
  <si>
    <t>SP 45 ul.Harcerska- realizacja Akcji 
                             "Lato w mieście"</t>
  </si>
  <si>
    <t>SP 45 ul.Harcerska- organizowanie imprez</t>
  </si>
  <si>
    <t>SP 45 ul.Harcerska- utrzymanie boiska i placu zabaw</t>
  </si>
  <si>
    <t>SP 45 ul.Harcerska- organizacja imprez sportowych</t>
  </si>
  <si>
    <t>SP 45 ul.Harcerska- zakup odzieży sportowej</t>
  </si>
  <si>
    <t>os. Głowna</t>
  </si>
  <si>
    <t>SP 21 ul.Łozowa - zakup materiałów 
                            i wyposażenia</t>
  </si>
  <si>
    <t>SP 21 ul.Łozowa - organizacja imprez</t>
  </si>
  <si>
    <t>SP 25 ul.Prądzyńskiego - zakup materiałów
                                        i wyposażenia</t>
  </si>
  <si>
    <t>SP 25 ul.Prądzyńskiego - organizacja imprez</t>
  </si>
  <si>
    <t>SP 84 ul.Szczepana - zakup artykułów i  organizacja międzyszkolnych konkursów</t>
  </si>
  <si>
    <t>SP 79 ul. Jesionowa - zakup pomocy
                                   dydaktycznych</t>
  </si>
  <si>
    <t>os. 28 Czerwca 1956 r.</t>
  </si>
  <si>
    <t>SP 5 ul. Trauguta - zakup pomocy
                               dydaktycznych</t>
  </si>
  <si>
    <t>SP 5 ul. Trauguta - Organizacja Iv Ogólnoposkiego Zlotu Szkół im R.Traugutta połączonego z jubileuszem szkoły</t>
  </si>
  <si>
    <t>SP 84 ul.Szczepana - zakup artykułów  i organizacja międzyszkolnych konkursów</t>
  </si>
  <si>
    <t>SP 21 ul.Łozowa-zakup materiałów i wyposażenia</t>
  </si>
  <si>
    <t>SP 21 ul.Łozowa-remont placu zbawa</t>
  </si>
  <si>
    <t>SP 84 ul.Szczepana-zakup pomocy dydaktycznych</t>
  </si>
  <si>
    <t>os. Piatkowo Zachód</t>
  </si>
  <si>
    <t>SP 17 os. Bolesława Chrobrego - wdrażanie programu "Miasteczko oświatowe"</t>
  </si>
  <si>
    <t>SP 17 os. Bolesława Chrobrego - remonty bieżące</t>
  </si>
  <si>
    <t>SP 34 os. B.Śmiałego - zakup wyposażenia</t>
  </si>
  <si>
    <t>SP 34 os. B.Śmiałego - remonty bieżące</t>
  </si>
  <si>
    <t>os. Kosmonautów</t>
  </si>
  <si>
    <t>SP 65 os. Kosmonautów - zakup pomocy
                                         dydaktycznych</t>
  </si>
  <si>
    <t>os. Pod Lipami</t>
  </si>
  <si>
    <t>SP 29 os. Pod Lipami - zakup sztandaru dla szkoły</t>
  </si>
  <si>
    <t>SP 40 ul. Garbary - zakup materiałów
                               i wyposażenia</t>
  </si>
  <si>
    <t>SP 40 ul. Garbary - malowanie wyposażenia
                             i sprzętu</t>
  </si>
  <si>
    <t>SP 40 ul. Garbary - organizacja imprez</t>
  </si>
  <si>
    <t xml:space="preserve">SP 40 ul. Garbary -organizacja imprez dla dzieci w czasie ferii zimowych  oraz zakup materiałów, biletów </t>
  </si>
  <si>
    <t>SP 40 ul. Garbary - bieżące remonty</t>
  </si>
  <si>
    <t>os. Sródmieście</t>
  </si>
  <si>
    <t>SP 13 al.Niepodległości - organizacja imprez</t>
  </si>
  <si>
    <t>SP 13 al.Niepodległości - zakup artykułów i wyposażenia</t>
  </si>
  <si>
    <t>os. Przyjaźń</t>
  </si>
  <si>
    <t>SP 66 os. Przyjaźń - organizacja imprez</t>
  </si>
  <si>
    <t>os. Jana III Sobieskiego</t>
  </si>
  <si>
    <t>SP 68 os. Jana III Sobieskiego - remont podłóg</t>
  </si>
  <si>
    <t xml:space="preserve">os. Zwycięstwa </t>
  </si>
  <si>
    <t>SP 12 os. Zwycięstwa - remonty bieżące</t>
  </si>
  <si>
    <t>SP 75 ul.Powstańców Wlkp. - zakup materiałów
                                              i wyposażenia</t>
  </si>
  <si>
    <t>SP 75 ul.Powstańców Wlkp. - organizacja zajęć
                                     podczas ferii zimowych</t>
  </si>
  <si>
    <t>SP 75 ul.Powstańców Wlkp. - organizacja zajęć
                                            sportowych</t>
  </si>
  <si>
    <t>SP 38 ul. Brandstaettera - zakup wyposażenia</t>
  </si>
  <si>
    <t>SP 38 ul. Brandstaettera - materiałów
                                          i wyposażenia</t>
  </si>
  <si>
    <t>os. Naramowice</t>
  </si>
  <si>
    <t>SP 48 ul.Sarmacka - organizacja sportowych
                                  zajęć pozalekcyjnych</t>
  </si>
  <si>
    <t>SP 48 ul.Sarmacka - zakup wyposażenia</t>
  </si>
  <si>
    <t>SP 48 ul.Sarmacka - zakup sprzętu
                               rehabilitacyjnego</t>
  </si>
  <si>
    <t>SP 48 ul.Sarmacka - organizacja imprez</t>
  </si>
  <si>
    <t>SP 60 ul.Boranta - organizacja sportowych zajęć
                             pozalekcyjnych</t>
  </si>
  <si>
    <t>SP 60 ul.Boranta - zakup wyposażenia</t>
  </si>
  <si>
    <t>SP 60 ul.Boranta - organizacja imprez</t>
  </si>
  <si>
    <t>os. Rybaki -Piaski</t>
  </si>
  <si>
    <t xml:space="preserve"> SP 82 ul. Krakowska - organizacja zajęć  w czasie wakacji  dla dzieci i  młodzieży </t>
  </si>
  <si>
    <t xml:space="preserve"> SP 82 ul. Krakowska - zakup wyposażenia</t>
  </si>
  <si>
    <t xml:space="preserve"> SP 82 ul. Krakowska -zakup materiałów dla kawiarenki internetowej </t>
  </si>
  <si>
    <t xml:space="preserve"> SP 82 ul. Krakowska -wynagrodzenie opiekuna kawiarenki internetowej</t>
  </si>
  <si>
    <t xml:space="preserve"> SP 82 ul. Krakowska - organizacja imprez</t>
  </si>
  <si>
    <t xml:space="preserve"> SP 82 ul. Krakowska -orgaznizacja zajęć
                                   sportowych na pływalni</t>
  </si>
  <si>
    <t>ZSS 103 ul.Rycerska - zakup materiałów i wyposażenia</t>
  </si>
  <si>
    <t>os. Ks. J. Popiełuszki</t>
  </si>
  <si>
    <t>ZSS 101 ul.Swoboda - zakup wyposażenia placu zabaw</t>
  </si>
  <si>
    <t>ZSS 105 ul. Bydgoska -zakup pomocy dydaktycznych</t>
  </si>
  <si>
    <t>ZSS 102 ul.Przełajowa -remont i osuszenie wieżyczki</t>
  </si>
  <si>
    <t xml:space="preserve">Przedszkola </t>
  </si>
  <si>
    <t>os. Targowe</t>
  </si>
  <si>
    <t>Przedszkole nr 51 ul.Głogowska - zakup pomocy dydaktycznych</t>
  </si>
  <si>
    <t>Przedszkole Nr 48 ul.Łukaszewicza - zakup wyposażenia</t>
  </si>
  <si>
    <t>Przedszkole Nr 89 ul. Kasprzaka  - zakup wyposażenia</t>
  </si>
  <si>
    <t>Przedszkole Nr 32 ul. Chociszewskiego  - zakup wyposażenia</t>
  </si>
  <si>
    <t>Przedszkole Nr 39 ul.Limanowskiego  - zakup wyposażenia</t>
  </si>
  <si>
    <t>Przedszkole Nr 1 ul. Jawornicka- zakup pomocy dydaktycznych i ławek</t>
  </si>
  <si>
    <t>Przedszkole Nr 13 ul.Keplera- zakup pomocy dydaktycznych</t>
  </si>
  <si>
    <t>Przedszkole Nr 28 ul. Galileusza- zakup pomocy dydaktycznych</t>
  </si>
  <si>
    <t>Przedszkole Nr 40 ul. Cześnikowska- zakup pomocy dydaktycznych</t>
  </si>
  <si>
    <t>Przedszkole Nr 47 ul. Senatorska- zakup pomocy dydaktycznych</t>
  </si>
  <si>
    <t>Przedszkole Nr 83 ul. Kasztelańska - zakup pomocy dydaktycznych</t>
  </si>
  <si>
    <t>Przedszkole Nr 91ul. Cześnikowska - zakup pomocy dydaktycznych</t>
  </si>
  <si>
    <t>Przedszkole Nr 135 ul. Płowicka - zakup pomocy dydaktycznych</t>
  </si>
  <si>
    <t>Os. Ks. J. Popiełuszki</t>
  </si>
  <si>
    <t>Przedszkole Nr 100 ul.Swobody - zakup pomocy dydaktycznych</t>
  </si>
  <si>
    <t>Przedszkole Nr 118 ul.Płomienna - zakup pomocy dydaktycznych</t>
  </si>
  <si>
    <t>Przedszkole Nr 8 ul. Bosa - remont domku gospodarczego</t>
  </si>
  <si>
    <t>Przedszkole Nr 67 ul. Albańska - dofinansowanie wymiany parkanu</t>
  </si>
  <si>
    <t>przedszkole nr 36 ul.Perzycka - zakup pomocy dydaktycznych</t>
  </si>
  <si>
    <t>Przedszkole Nr 38 ul. Junikowska - zakup wyposażenia</t>
  </si>
  <si>
    <t>os. Górczynek</t>
  </si>
  <si>
    <t>Przedszkole Nr 7 ul. Miłkowska - modernizacja placu zabaw</t>
  </si>
  <si>
    <t>os. Świt</t>
  </si>
  <si>
    <t>Przedszkole Nr 110 ul. Świ - remonty bieżące</t>
  </si>
  <si>
    <t>os. St. Przybyszewskiego</t>
  </si>
  <si>
    <t>Przedszkole Nr 58 ul. Wolsztyńska - zakup wyposażenia</t>
  </si>
  <si>
    <t>Przedszkole Nr 14 - zakup pomocy dydaktycznych</t>
  </si>
  <si>
    <t>Przedszkole Nr 121 u.Biskupińska - zakup pomocy dydaktycznych</t>
  </si>
  <si>
    <t>Przedszkole Nr 14 ul.Tczewska- remonty bieżące</t>
  </si>
  <si>
    <t>Przedszkole Nr 19 ul. Słowackiego - zakup pomocy dydaktycznych</t>
  </si>
  <si>
    <t>Przedszkole Nr 59 ul. Słowackiego - remont placu zabaw</t>
  </si>
  <si>
    <t>Przedszkole Nr 71 ul. Galla Anonima - zakup sprzętu sportowego i budowa ogrodzenia</t>
  </si>
  <si>
    <t>Przedszkole Nr 77 ul.Mickiewicza - zakup pomocy dydaktycznych</t>
  </si>
  <si>
    <t>Przedszkole Nr 79 ul.Bukowska - zakup pomocy dydaktycznych</t>
  </si>
  <si>
    <t>Przedszkole Nr 96 ul.Janickiego - naprawa górki saneczkowej</t>
  </si>
  <si>
    <t>Przedszkole Nr 86 ul Słowackiego - zakup pomocy dydaktycznych</t>
  </si>
  <si>
    <t>Przedszkole Nr 12 ul. Płocka - monitoring przedszkola - uzupełnienie</t>
  </si>
  <si>
    <t>Przedszkole Nr 186 os. Stare Żegrze - remonty bieżace</t>
  </si>
  <si>
    <t>Przedszkole Nr 21os. Orła Białego - zakupy bieżące</t>
  </si>
  <si>
    <t>Przedszkole Nr 4 ul.Św.Kingi - zakup pomocy dydaktycznych</t>
  </si>
  <si>
    <t>Przedszkole Nr 68 ul. Majakowskiego - zakup pomocy dydaktycznych</t>
  </si>
  <si>
    <t>Przedszkole Nr 130os. Rzeczypospolitej - zakup pomocy dydaktycznych</t>
  </si>
  <si>
    <t>Przedszkole Nr 113 os. Rzeczypospolitej - zakup pomocy dydaktycznych</t>
  </si>
  <si>
    <t>Przedszkole Nr 114 os. Boh. II Woj.. Świtowej - zakup pomocy dydaktycznych</t>
  </si>
  <si>
    <t>Przedszkole Nr 124 os. Boh. II Woj.. Świtowej - zakup wyposażenia</t>
  </si>
  <si>
    <t>Przedszkole Nr 9 os Jagielońskie - remonty bieżące</t>
  </si>
  <si>
    <t>Przedszkole Nr 10 os.Oświecenia  - remonty bieżące</t>
  </si>
  <si>
    <t>Przedszkole Nr 10 os.Oświecenia  - zakup altanki wolnostojącej</t>
  </si>
  <si>
    <t>os. Rataje nad Wartą</t>
  </si>
  <si>
    <t>Przedszkole Nr 117 os. Piastowskie - bieżące remonty</t>
  </si>
  <si>
    <t>Przedszkole Nr 150 os. Rusa - remonty bieżące</t>
  </si>
  <si>
    <t>Przedszkole Nr 73 os. Czecha - remonty bieżące</t>
  </si>
  <si>
    <t>os. Starołeka - Minikowo - Marlewo</t>
  </si>
  <si>
    <t>Przedszkole Nr 15 ul. Św. Antoniego - organizacja imprez- konkurs recytatorski</t>
  </si>
  <si>
    <t>Przedszkole Nr 104 ul.Jesionowa - zakup pomocy dydaktycznych</t>
  </si>
  <si>
    <t>Przedszkole Nr 43 ul.Wiązowa - zakup pomocy dydaktycznych</t>
  </si>
  <si>
    <t>Przedszkole Nr 81 ul. Limbowa - zakup wózków rehabilitacyjnych</t>
  </si>
  <si>
    <t>Przedszkole Nr 176 ul.Saperska - organizacja imprez</t>
  </si>
  <si>
    <t>Przedszkole Nr 41 ul. Bluszczowa -organizacja imprez</t>
  </si>
  <si>
    <t>Przedszkole Nr 24 os. B. Chrobrego - wdrażanie programu "Miasteczko oświatowe"</t>
  </si>
  <si>
    <t>Przedszkole Nr 24 os. B. Chrobrego - odnowienie ogródka i zakup urządzeń zabawowych</t>
  </si>
  <si>
    <t>Przedszkole Nr 35 os. B. Chrobrego - wdrażanie programu "Miasteczko oświatowe"</t>
  </si>
  <si>
    <t>Przedszkole Nr 163 os. B. Chrobrego - wdrażanie programu "Miasteczko oświatowe"</t>
  </si>
  <si>
    <t>Przedszkole Nr 163 os. B. Chrobrego - zakup urządzeń zabawowych</t>
  </si>
  <si>
    <t>Przedszkole Nr 148 os. B. Chrobrego - wdrażanie programu "Miasteczko oświatowe"</t>
  </si>
  <si>
    <t>Przedszkole Nr 148 os. B. Chrobrego - zakup urządzeń zabawowych</t>
  </si>
  <si>
    <t>Przedszkole Nr 189 os. B. Śmiałego - remont posadzki w holu</t>
  </si>
  <si>
    <t>Przedszkole Nr 190 os. B. Śmiałego - zakup urządzeń zabawowych</t>
  </si>
  <si>
    <t>Przedszkole Nr 134 os. Kosmonautów - zakup pomocy dydaktycznych</t>
  </si>
  <si>
    <t>Gospodarka komunalna</t>
  </si>
  <si>
    <t>GKM/GKM/276</t>
  </si>
  <si>
    <t>System gospodarki odpadami</t>
  </si>
  <si>
    <t>Środki związane z  systemem gospodarki odpadami przesuwa się na 2010r. w związku z potrzebą modyfikacji dokumentów niezbędnych o ubieganie się o dofinansowanie z Funduszu Spójności.</t>
  </si>
  <si>
    <t>ZZM/ZZM/25</t>
  </si>
  <si>
    <t>Dodatkowe środki na zakup 2 ciągników z oprzyrządowaniem</t>
  </si>
  <si>
    <t>ZZM/ZZM/42</t>
  </si>
  <si>
    <t>Przebudowa i modernizacja budynków będacych w administracji ZZM</t>
  </si>
  <si>
    <t>Środki na wykonanie ogrodzenia bazy przy ul.Za Cytadelą</t>
  </si>
  <si>
    <t>ZZM/ZZM/44</t>
  </si>
  <si>
    <t>Rewaloryzacja parku im. Fryderyka Chopina</t>
  </si>
  <si>
    <t xml:space="preserve">Kontynuacja zadania realizowanego w latach 2000 - 2002; środki na stworzenie bezpiecznego miejsca zabaw dla matek z dziećmi, </t>
  </si>
  <si>
    <t>ZZM/ZZM/63</t>
  </si>
  <si>
    <t>Uzupełnienie istniejacej infrastruktury sportowo-rekreacyjnej na placu zabaw przy ul. Bojanowska-Leszczyńska</t>
  </si>
  <si>
    <t>Realizacja zadania pozwoli na zakończenie rewaloryzacji miejskiego zieleńca o pow. 0,7 ha</t>
  </si>
  <si>
    <t>ZZM/ZZM/64</t>
  </si>
  <si>
    <t>Rewaloryzacja zieleńca im. I. Łukasiewicza przy ul. Za Groblą</t>
  </si>
  <si>
    <t>Kontynuacja zadania realizowanego w latach 2007 - 2008; środki na dokończenie alejek spacerowych i obsadzeń zielenią, wyposażenie w małą architekturę parkową oraz urządzenie placu zabaw dla dzieci</t>
  </si>
  <si>
    <t>WL_WLD/ZZM/2</t>
  </si>
  <si>
    <t>Budowa fontanny na placu przy skrzyżowaniu ulic: 28 Czerwca 1956, Wierzbięcice, Górna Wilda</t>
  </si>
  <si>
    <t>GR_KJP/ZZM/4</t>
  </si>
  <si>
    <t>Oświetlenie alei spacerowej wzdłuż terenu zielonego ul. Ognik - Płomienna</t>
  </si>
  <si>
    <t>Środki przekazane przez samorząd pomocniczy</t>
  </si>
  <si>
    <t>SM_PWR/ZZM/6</t>
  </si>
  <si>
    <t>Budowa boiska ze sztuczną nawierzchnią do gry w piłkę nożną</t>
  </si>
  <si>
    <t>SM_PZA/ZZM/3</t>
  </si>
  <si>
    <t>Doposażenie i modernizacja małej architektury oraz nasadzenie drzew w parku na terenie os. Bolesława Chrobrego</t>
  </si>
  <si>
    <t>SM_PRZ/SM_PRZ/12</t>
  </si>
  <si>
    <t>Wykonanie alejek spacerowych</t>
  </si>
  <si>
    <t>NM_ZRT/NM_ZRT/4</t>
  </si>
  <si>
    <t>Budowa chodnika</t>
  </si>
  <si>
    <t>GKM/ZUK/425</t>
  </si>
  <si>
    <t>Modernizacja lejka łazarskiego</t>
  </si>
  <si>
    <t>Środki przeznacza się m.in. na zapłacenie podatku VAT, który po zakończeniu inwestycji podlega zwrotowi do budżetu Miasta</t>
  </si>
  <si>
    <t>Pozostałe zadania w zakresie kultury</t>
  </si>
  <si>
    <t>Zadania z zakresu kultury</t>
  </si>
  <si>
    <t>GP/GP/1</t>
  </si>
  <si>
    <t>Budowa pomnika generała Stanisława Taczaka  - pomoc finansowa</t>
  </si>
  <si>
    <t>Pomoc finansowa gminie Jarocin na sfinansowanie w Mieszkowie budowy pomnika gen. St. Taczaka - pierwszego dowódcy Powstania Wielkopolskiego</t>
  </si>
  <si>
    <t>Galeria Miejska Arsenał</t>
  </si>
  <si>
    <t>KSZ/ARSENAŁ/6</t>
  </si>
  <si>
    <t>Kolekcja Sztuki współczesnej</t>
  </si>
  <si>
    <t>Wprowadza się nowe zadanie inwestycyjne</t>
  </si>
  <si>
    <t>Centrum Kultury "Zamek"</t>
  </si>
  <si>
    <t>KSZ/ZAMEK/98</t>
  </si>
  <si>
    <t>Modernizacja Sali Wielkiej i przestrzeni przyległych</t>
  </si>
  <si>
    <t>P/P/8</t>
  </si>
  <si>
    <t>Rezerwa celowa na modernizację Sali Wielkiej i przestrzeni przyległych</t>
  </si>
  <si>
    <t>Likwiduje się rezerwę celową w związku z wprowadzniem do budżetu projektu współfinansowanego przez Ministerstwo Kultury i Dziedzictwa Narodowego.</t>
  </si>
  <si>
    <t>KSZ/BIRACZ/19</t>
  </si>
  <si>
    <t>Rozbudowa Biblioteki Raczyńskich</t>
  </si>
  <si>
    <t>Środki przesuwa się na lata następne dostosowując do aktualnego harmonogramu wydatków.</t>
  </si>
  <si>
    <t>KSZ/BIRACZ/5</t>
  </si>
  <si>
    <t>System sygnalizacji pożaru w budynku przy Pl. Wolności 19</t>
  </si>
  <si>
    <t>Muzea</t>
  </si>
  <si>
    <t>KSZ/MUZAR/100</t>
  </si>
  <si>
    <t>Rezerwat archeologiczny na Ostrowie Tumskim</t>
  </si>
  <si>
    <t>Dodatkowe środki w związku z ujęciem projektu w indykatywnym wykazie indywidualnych Projektów Kluczowych dla WRPO przy dofinansowaniu projektu na poziomie 70 % kosztów kwalifikowanych (wcześniej zakładano 85 % dofinansowania)</t>
  </si>
  <si>
    <t>KSZ/MUZAR/10113</t>
  </si>
  <si>
    <t>Modernizacja systemu sygnalizacji pożaru</t>
  </si>
  <si>
    <t>Przenosi się środki na zadania bieżące</t>
  </si>
  <si>
    <t>ROM/ROM/2</t>
  </si>
  <si>
    <t>Interaktywne Centrum Historii Ostrowa Tumskiego w Poznaniu - kolebki państwowości i chrześcijaństwa w Polsce</t>
  </si>
  <si>
    <t>Aktualizacja zapisów Wieloletniego Programu Inwestycyjnego na lata 2009-2013</t>
  </si>
  <si>
    <t>GKM/PALM/455</t>
  </si>
  <si>
    <t>Odtworzenie pompowni fontanny w Parku Wilsona</t>
  </si>
  <si>
    <t>GKM/ZOO/120</t>
  </si>
  <si>
    <t>Modernizacja dachów, wolier i ogrodzeń zewnętrzych</t>
  </si>
  <si>
    <t>GKM/ZOO/133</t>
  </si>
  <si>
    <t>Przebudowa szklarni ogrodnictwa, teren zaplecza Browarna</t>
  </si>
  <si>
    <t>GKM/ZOO/234</t>
  </si>
  <si>
    <t>Modernizacja dróg wewnętrzynych - teren Starego i Nowego ZOO</t>
  </si>
  <si>
    <t>GKM/ZOO/122</t>
  </si>
  <si>
    <t>Zaoszczędzone środki przeznacza się na zakup pojazdu dla transportu wewnętrznego</t>
  </si>
  <si>
    <t>OW/OW/200</t>
  </si>
  <si>
    <t>Liceum Ogólnokształacące nr 5 - budowa boisk w ramach programu "Orlik 2012"</t>
  </si>
  <si>
    <t>OW/OW/201</t>
  </si>
  <si>
    <t>Młodzieżowy Dom Kultury nr 1 - budowa boisk w ramach programu "Orlik 2012"</t>
  </si>
  <si>
    <t>OW/OW/202</t>
  </si>
  <si>
    <t>Zespól Szkół Technicznych - budowa boisk w ramach programu "Orlik 2012"</t>
  </si>
  <si>
    <t>KF/POSiR/26</t>
  </si>
  <si>
    <t>Ośrodek Przywodny Rataje - budowa boisk w ramach programu "Orlik 2012"</t>
  </si>
  <si>
    <t xml:space="preserve">Przenosi się zadania z innych rozdziałów jednoczeście wprowadzając środki z dotacji z Urządu Marszałkowskiego (po 333.000,00 zł do każdego zadania) oraz zwiększenie wkładu własnego (cztery zadania po 67.000,00 zł, a zadanie OW/OW/200 117.000,00 zł) </t>
  </si>
  <si>
    <t>SM_MOR/SM_MOR/2</t>
  </si>
  <si>
    <t>Budowa boiska sportowego</t>
  </si>
  <si>
    <t>SM_ZW/SM_ZW/12</t>
  </si>
  <si>
    <t>Wykonanie boiska wielofunkcyjnego</t>
  </si>
  <si>
    <t>NM_ZEG/NM_ZEG/3</t>
  </si>
  <si>
    <t>Realizacja II etapu budowy boiska do piłki nożnej</t>
  </si>
  <si>
    <t>Poznańskie Ośrodki Sportu i Rekreacji</t>
  </si>
  <si>
    <t>KF/POSiR/11</t>
  </si>
  <si>
    <t>Środki przeniesione z wydatków bieżących z przeznaczeniem na zakup niezbędnego sprzętu wioślarskiego.</t>
  </si>
  <si>
    <t>KF/POSiR/6</t>
  </si>
  <si>
    <t>Modernizacja Hotelu Campingu Malta</t>
  </si>
  <si>
    <t>Środki przeznacza się na modernizację kolejnych domków campingowych oraz zmodernizowanie budynku świetlicy z salką do prowadzenia szkoleń.</t>
  </si>
  <si>
    <t>KF/POSiR/21</t>
  </si>
  <si>
    <t>Budowa sztucznego lodowiska</t>
  </si>
  <si>
    <t>Środki przeznacza się na wykonanie projektu zadaszenia.</t>
  </si>
  <si>
    <t>Zadanie przenosi się do rozdziału 92601 zgodnie z klasyfikacją otrzymanych dochodów z Urządu Marszałkowskiego</t>
  </si>
  <si>
    <t>KF/POSiR/13</t>
  </si>
  <si>
    <t>Modernizacja Ośrodka Przywodnego Rataje</t>
  </si>
  <si>
    <t>Środki przeznacza się na zmodernizowanie budynku sanitarnego w zakresie dachu, elewacji, robót rozbiórkowych i budowalnych.</t>
  </si>
  <si>
    <t>ZSS/ZSS/19</t>
  </si>
  <si>
    <t>Środki na zakup laptopa do pracy na stanowisku przygotowującym zabezpieczenie medyczne w ramach Mistrzostw Europy w piłce nożnej</t>
  </si>
  <si>
    <t>NM_KMP/NM_KMP/2</t>
  </si>
  <si>
    <t xml:space="preserve">Remont nawierzchni boiska przy ul. Krańcowej 50A </t>
  </si>
  <si>
    <t>Wprowadza się darowiznę na rzecz samorządu pomocniczego - Antoninek Zieliniec -Kobylepole   - od Spółdzielni Mieszkaniowej "Osiedle Młodych"</t>
  </si>
  <si>
    <t>SM_PWR/SM_PWR/6</t>
  </si>
  <si>
    <t>NM_ZRT/NM_ZRT/3</t>
  </si>
  <si>
    <t>Zakup wyposażenia dwóch placów zabaw na os. Jagiellońskim</t>
  </si>
  <si>
    <t>JE_KSM/JE_KSM/9</t>
  </si>
  <si>
    <t>Monitoring obiektu sportowego</t>
  </si>
  <si>
    <t>JE_STR/JE_STR/4</t>
  </si>
  <si>
    <t>Miasteczko bezpieczeństwa ruchu drogowego II etap</t>
  </si>
  <si>
    <t>NM_GLS/NM_GLS/3</t>
  </si>
  <si>
    <t>Budowa bramy na boisku sportowym</t>
  </si>
  <si>
    <t>Wydatki na zadania zlecone gminom:</t>
  </si>
  <si>
    <t>Zadania zlecone ustawami:</t>
  </si>
  <si>
    <t>Zgodnie z pismem Wojewody Wielkopolskiego znak: FB.I-8.3011-127/09 z 13 maja 2009 r. zwiększa się plan dotacji celowych, na realizację ustawy z dnia 10 marca 2006 r. o zwrocie podatku akcyzowego zawartego w cenie oleju napędowego wykorzystywanego do produkcji rolnej, przez producentów rolnych z województwa wielkopolskiego oraz pokrycie kosztów postępowania w sprawie jego zwrotu poniesionych przez gminy, w pierwszym okresie płatniczym 2009 r.</t>
  </si>
  <si>
    <t>751</t>
  </si>
  <si>
    <t>Zgodnie z pismem Krajowego Biura Wyborczego znak: DPZ-980-6.3/09 z 16 czerwca 2009 r. zwiększa się plan dotacji z przeznaczeniem na pokrycie kosztów związanych z doposażeniem lokali nowo utworzonych obwodów głosowania.</t>
  </si>
  <si>
    <t>Świadczenia rodzinne, świadczenie z funduszu alimentacyjnego oraz składki na ubezpieczenia emerytalne i rentowe z ubezpieczenia społecznego</t>
  </si>
  <si>
    <t>Zmniejszenie środków z dotacji celowej zgodnie z pismem Wojewody Wielkopolskiego znak: FB.I-6.3010-4/09 z 10 lutego 2009 r.</t>
  </si>
  <si>
    <t>Składki na ubezpieczenie zdrowotne opłacane za osoby pobierające niektóre świadczenia z pomocy społecznej oraz niektóre świadczenia rodzinne</t>
  </si>
  <si>
    <t>Zwiekszenie środków z dotacji celowej zgodnie z pismem Wojewody Wielkopolskiego znak: FB.I-6.3010-4/09 z 10 lutego 2009 r.</t>
  </si>
  <si>
    <t xml:space="preserve">Środki z dotacji celowej dla MOPR-u, przekazanej pismem Wojewody Wielkopolskiego znak: FB.I-3.3011-11/09 z 4 lutego 2009 r., na wypłacenie zasiłków producentom rolnym poszkodowanym w wyniku suszy </t>
  </si>
  <si>
    <t>Zwiększenie środków z dotacji celowej zgodnie z pismem Wojewody Wielkopolskiego znak: FB.I-6.3010-4/09 z 10 lutego 2009 r.</t>
  </si>
  <si>
    <t>Zadania zlecone na podstawie porozumień z organami administracji rządowej</t>
  </si>
  <si>
    <t xml:space="preserve">                                      Działalność usługowa</t>
  </si>
  <si>
    <t>Zgodnie z pismem Wojewody Wielkopolskiego znak: FB.I-9.3011-435/08 z 18 października 2008 r. zmniejsza się plan dotacji celowych, w celu dostosowania poziomu środków do realizowanych zadań</t>
  </si>
  <si>
    <t>Środki z dotacji z Ministerstwa Spraw Zagranicznych na projekt "Efektywna administracja lokalna. Podniesienie jakości usług świadczonych przez urząd miasta - wymiana doświadczeń między Poznaniem i Kutaisi"</t>
  </si>
  <si>
    <t>Wydatki na zadania powiatu:</t>
  </si>
  <si>
    <t>Wydatki na zadania własne powiatu:</t>
  </si>
  <si>
    <t>020</t>
  </si>
  <si>
    <t>Leśnictwo</t>
  </si>
  <si>
    <t>02001</t>
  </si>
  <si>
    <t>Gospodarka leśna</t>
  </si>
  <si>
    <t>Wprowadza się środki na wykonanie aneksu do analizy "Plan urządzenia lasu komunalnego miasta Poznania"</t>
  </si>
  <si>
    <t>Komisje poborowe</t>
  </si>
  <si>
    <t>Środki na dofinansowanie funduszu celowego wsparcia policji, z tego:
- 8.250,00 zł od samorządów pomocniczych,
- 3.000,00 zł na zakup wyposażenia siłowni dla komisariatu Policji Poznań-Grunwald,
- 12.000,00 na naprawę bazy danych Systemu Pozycjonowania Pojazdów Komendy Miejskiej Policji w Poznaniu</t>
  </si>
  <si>
    <t>Straż Graniczna</t>
  </si>
  <si>
    <t>Środki na dofinansowanie funduszu celowego wsparcia straży granicznej, Port Lotniczy - Ławica</t>
  </si>
  <si>
    <t>Komendy powiatowe  Państwowej Straży Pożarnej</t>
  </si>
  <si>
    <t>Środki z programu "Bezpieczne Miasto" na przeprowadzenie akcji "Bezpieczne lodowiska"</t>
  </si>
  <si>
    <t>Środki przeniesione z rozdziału 75414 z przeznaczeniem na adaptację pomieszczeń na potrzeby Centrum Zarządzania Kryzysowego.</t>
  </si>
  <si>
    <t>Szkoły podstawowe specjalne</t>
  </si>
  <si>
    <t>Zmiana wynika z rozliczenia wynagrodzeń za okres I-VIII oraz  przewidywanego wykonania wydatków w okresie IX-XII 2008 r.</t>
  </si>
  <si>
    <t>Środki od samorządów osiedlowych dla placówek</t>
  </si>
  <si>
    <t xml:space="preserve">- zwiększa się środki dla SPS 107 </t>
  </si>
  <si>
    <t>- zmniejsza się środki dla SPS 104</t>
  </si>
  <si>
    <t>Zmiana wynika z zaktualizowania liczby uczniów oraz wysokości stawek na 1 ucznia</t>
  </si>
  <si>
    <t>Gimnazja specjalne</t>
  </si>
  <si>
    <t>Dowozy uczniów niepełnosprawnych</t>
  </si>
  <si>
    <t>Zmiana wynika z rozliczenia zapotrzebowania na nowy rok szkolny</t>
  </si>
  <si>
    <t xml:space="preserve">Zmiana w finansowaniu dowozu uczniów niepełnosprawnych </t>
  </si>
  <si>
    <t>Program Socrates Comenius "Partnerskie Projekty Szkół" - urealnia się plan projektu w Liceum Ogólnokształcącym Nr XXV wprowadzając środki niewykorzystane w 2008 r. oraz na pokrycie różnic kursowych</t>
  </si>
  <si>
    <t xml:space="preserve">Środki z "Bezpiecznego Miasta" na dofinansowanie zainstalowania monitoringu w Liceach Ogólnokształcących Nr: X oraz XXV (po 4.000,00 zł) oraz na zakup i montaż stacjonarnego stołu do gry w tenisa stołowego w LO Nr XIV (3.200,00 zł) </t>
  </si>
  <si>
    <t>Środki z Polskiego Związku Pływackiego, Polskiego Związku Hokeja na Trawie, Polskiego Związku Kajakowego, Polski Związek Towarzystw Wioślarskich przeznaczone na szkolenia sportowców w Liceum Ogólnokształcącym w Zespole Szkół Mistrzostwa Sportowego</t>
  </si>
  <si>
    <t>Środki z subwencji na dofinansowanie wydatków związanych z przeprowadzeniem remontów bieżących w Liceum im.Marii Magdaleny oraz w Liceum nr 25</t>
  </si>
  <si>
    <t>Licea specjalne</t>
  </si>
  <si>
    <t>Licea profilowane</t>
  </si>
  <si>
    <t>Środki przenosi się do rozdz. 80140</t>
  </si>
  <si>
    <t>Przenosi się środki do rozdziału:</t>
  </si>
  <si>
    <t>- 85395 dla Centrum Doradztwa Zawodowego dla Młodzieży</t>
  </si>
  <si>
    <t>- 85410 dla internatu Zespołu Szkół Komunikacji</t>
  </si>
  <si>
    <t>W ramach Europejskiego Funduszu Społecznego, Program Opreacyjny Kapitał Ludzki urealnia się plan wprowadzając środki niewykorzystane w 2008 r. w projektach:</t>
  </si>
  <si>
    <t xml:space="preserve">- "Moja przyszłość to moja firma" realizowanego w Zespole Szkół Ekonomicznych </t>
  </si>
  <si>
    <t>- "Podniesienie jakości kształcenia w Zespole Szkół Łączności w Poznaniu"</t>
  </si>
  <si>
    <t>Wprowadza się projekty dofinansowanego z Europejskiego Funduszu Społecznego:</t>
  </si>
  <si>
    <t xml:space="preserve">- "Zespół Szkół Mechanicznych w Poznaniu uczy ciekawie i nowocześnie" </t>
  </si>
  <si>
    <t>- "Dążymy do perfekcji" realizowany przez Zespół Szkół Samochodowych</t>
  </si>
  <si>
    <t>- "Z matematyką do sukcesu" realizowany przez Zespół Szkół Handlowych</t>
  </si>
  <si>
    <t>- "Człowiek przedsiębiorczy filarem gospodarki rynkowej" realizowany przez Zespół Szkół Handlowych</t>
  </si>
  <si>
    <t>Projekt "Kształcenie na odległość metodą blended learning w zawodzie technik telekomunikacji w Zespole Szkół Łączności" - urealnia się plan projektu jednocześnie przenosząc do zadania majątkowego</t>
  </si>
  <si>
    <t>Zmniejsza się wkład własny w Programie operacyjnym -  Kapitał Ludzki  - przenosi się do programów unijnych</t>
  </si>
  <si>
    <t>Program "Leonardo da Vinci" - urealnia się plany projektów w Zespole Szkół Samochodowych, Zespole Szkół Budowlano-Drzewnych, Zespole Szkół Odzieżowych oraz Zespole Szkół Przemysłu Spożywczego wprowadzając środki niewykorzystane w 2008 r. oraz na pokrycie różnic kursowych</t>
  </si>
  <si>
    <t>Szkoły artystyczne</t>
  </si>
  <si>
    <t>Przenosi się środki do rozdziału 80110</t>
  </si>
  <si>
    <t>Szkoły zawodowe specjalne</t>
  </si>
  <si>
    <t>w tym programy unijne</t>
  </si>
  <si>
    <t>Środki z rozdz. 80104 z przeznaczeniem na bieżące funkcjonowanie Poznańskiego Centrum Edukacji Ustawicznej i Praktycznej</t>
  </si>
  <si>
    <t>Urealnia się plan projektu "Kompleksowy system informacji edukacyjnej podstawą wsparcia kształcenia ustawicznego w Poznaniu" dofinansowanego ze środków unijnych wprowadzając środki niewykorzystane w 2008 r.</t>
  </si>
  <si>
    <t>Dokształcanie i doskonalenie  nauczycieli</t>
  </si>
  <si>
    <t>Zmiana wynika z dostosowania planu do faktycznych potrzeb</t>
  </si>
  <si>
    <t>Zadania z zakresu oświaty</t>
  </si>
  <si>
    <t xml:space="preserve">Zgodnie z pismem Wojewody Wielkopolskiego znak: FB.I-8.3011-433/08 z 24 października 2008 r. zwiększa się plan dotacji celowej przeznaczonej na wdrażanie reformy oświaty - wypłaty wynagrodzeń dla nauczycieli za przeprowadzenie (poza tygodniowym obowiązkowym wymiarem zajęć) części ustnej poprawkowego egzaminu maturalnego w roku 2008 r. </t>
  </si>
  <si>
    <t xml:space="preserve">Wprowadza się środki na realizację projektu "Wprowadzenie oferty kształcenia zawodowego i dostosowania jej do potrzeb lokalnego i regionalnego rynku pracy( wprowadzenie nowych i modyfikacja kierunków kształcenia, programów) w Poznaniu i w powiecie" </t>
  </si>
  <si>
    <t>"Systemowe wsparcie usług edukacyjnych w poznańskich szkołach zawodowych szansą  na rozwój zawodowy uczniów w Poznaniu" - dofinansowane z Europejskiego Funduszu Społecznego</t>
  </si>
  <si>
    <t>Program: "Edukacja kobiet na poznańskim rynku pracy</t>
  </si>
  <si>
    <t>Korekta planu projektu</t>
  </si>
  <si>
    <t xml:space="preserve">Dostosowuje się plan finansowy do wartości projektu "Modernizacja oferty kształcenia zawodowego i doskonalenie jej do potrzeb lokalnego i regionalnego rynku pracy w Poznaniu i powiecie" </t>
  </si>
  <si>
    <t>Zakładowy Fundusz Świadczeń Socjalnych dla emerytowanych nauczycieli</t>
  </si>
  <si>
    <t>Placówki opiekuńczo - wychowawcze</t>
  </si>
  <si>
    <t>Wprowadza się środki na podwyżki dla pracowników zatrudnionych na podstwie Karty Nauczyciela (Rozporządzenie Edukacji Narodowej z 24.03.2009 r.)</t>
  </si>
  <si>
    <t>Zwiększa się środki z dotacji celowej z budżetu państwa (pismo Wojewody Wielkopolskiego, znak FB.I-4.3011-171/09 z 22.06.2009 r.) z przeznaczeniem na wypłatę dodatku dla pracowników socjalnych</t>
  </si>
  <si>
    <t>- Domu Dziecka nr 1 przeznaczone na prace remontowe</t>
  </si>
  <si>
    <t>- Domu Dziecka nr 2 przeznaczone na wyposażenie pokoi (szafki nocne) (10.000,00 zł - dotacja z budżetu Państwa, decyzja Wojewody Wielkopolskiego, pismo z 8.05.2009 r. znak FB.I-8.3011-106/09) oraz na wypłacenie odprawy emerytalnej i prace remontowe</t>
  </si>
  <si>
    <t>- Rodzinnego Domu Dziecka nr 1 przeznaczone na zakończenie prac związanych z adaptacją pomieszczenia gospodarczego na łazienkę oraz zaadoptowanie pokoju dziennego na pokój dla dzieci</t>
  </si>
  <si>
    <t>- Rodzinnego Domu Dziecka nr 5 z przeznaczeniem na opłaty czynszowe</t>
  </si>
  <si>
    <t>Utrzymanie dzieci z powiatu na terenie innego powiatu</t>
  </si>
  <si>
    <t>Środki przenosi się do rozdz. 85204</t>
  </si>
  <si>
    <t>Dodatkowe środki na pokrycie wydatków na wynagrodzenia (urlopy dla poratowania zdrowia, odprawy) oraz ZFŚS ponoszonych przez organizacje pozarządową będącą kontynuatorem Pogotowia Opiekuńczego</t>
  </si>
  <si>
    <t>Przedszkole Nr 158 os. Kosmonautów - zakup pomocy dydaktycznych</t>
  </si>
  <si>
    <t>Przedszkole Nr 2 ul.Grobla - zakup materiałów i wyposażenia</t>
  </si>
  <si>
    <t>Przedszkole Nr 2 ul.Grobla - zakup pomocy dydaktycznych</t>
  </si>
  <si>
    <t>Przedszkole nr 23 ul.Garbary -zakup pomocy dydaktycznych</t>
  </si>
  <si>
    <t>Przedszkole nr 23 ul.Garbary -organizacja imprez</t>
  </si>
  <si>
    <t>Przedszkole Nr 116 os. Pod Lipami - organizacja obozu dla dzieci</t>
  </si>
  <si>
    <t>os. Wichrowe Wzgórza</t>
  </si>
  <si>
    <t>Przedszkole Nr 185 os. Wichrowe Wzgórza - zakup komputera</t>
  </si>
  <si>
    <t>os. Zwyciestwa</t>
  </si>
  <si>
    <t>Przedszkole Nr 175 os. Zwycięstwa - remonty bieżące</t>
  </si>
  <si>
    <t>Przedszkole Nr 181os. Zwycięstwa - remonty bieżace</t>
  </si>
  <si>
    <t>Przedszkole nr 174 os.Jana III Sobieskiego - remont posadzki szatni</t>
  </si>
  <si>
    <t>Przedszkole nr 182 os. Jana III Sobieskiego - modernizacja wejścia do budynku</t>
  </si>
  <si>
    <t>Przedszkole nr 182 os. Jana III Sobieskiego - adaptacja pomieszczeń piwnicznych na potrzeby Rady</t>
  </si>
  <si>
    <t>Przedszkole Nr 64 ul.Winogrady</t>
  </si>
  <si>
    <t>Przedszkone Nr 16 ul.Sarmacka - organizacja imprez zakup materiałów</t>
  </si>
  <si>
    <t>Przedszkone Nr 141 ul.Sarmacka - organizacja imprez zakup materiałów</t>
  </si>
  <si>
    <t>Przedszkole nr 16  ul.Sarmacka - zakup sprzętu</t>
  </si>
  <si>
    <t xml:space="preserve">Przedszkole nr 141 ul.Sarmacka - remont placu zabaw </t>
  </si>
  <si>
    <t>os. Rybaki - Piaski</t>
  </si>
  <si>
    <t>Przedszkole nr 74 ul.Kazimierza Wielkiego - adaptacja pomieszczenia piwnicznego na sale do zajęć rehabilitacyjnych oraz wybudowanie toalety dla dzieci w piwnicy</t>
  </si>
  <si>
    <t>Przedszkole Nr 74 ul.Kazimierza Wielkiego - zakup wyposażenia</t>
  </si>
  <si>
    <t>G 54 ul.Newtona - zakup materiałów i wyposażenia</t>
  </si>
  <si>
    <t>G 50 ul. Siegiennego- zakup pomocy dydaktycznych</t>
  </si>
  <si>
    <t>G 58 ul. Małoszyńska- zakup wyposażenia</t>
  </si>
  <si>
    <t>G 58 ul. Małoszyńska- zajęcia pozalekcyjne</t>
  </si>
  <si>
    <t>G 65 ul. Druskiennicka - zakup pomocy dydaktycznych</t>
  </si>
  <si>
    <t>os. Sołacz</t>
  </si>
  <si>
    <t>G 63 ul. Drzymały -  zakup pomocy dydaktycznych</t>
  </si>
  <si>
    <t xml:space="preserve">os. Kiekrz </t>
  </si>
  <si>
    <t>G 67 ul. Chojnicka- zakup pomocy dydaktycznych</t>
  </si>
  <si>
    <t>G 60 ul.Bukowska - budowa boiska do koszykówki</t>
  </si>
  <si>
    <t>Gim. Dwujęzyczne ul. Żeromskiego - naprawa łapaczy do piłek i bieżni lekkoatletycznej</t>
  </si>
  <si>
    <t xml:space="preserve">G 27 os.Stare Żegrze - organizacja zajęć dla młodzieży w czasie ferii zimowych i letnich </t>
  </si>
  <si>
    <t>G 22 ul. Leszka- -zakup pomocy dydaktycznych</t>
  </si>
  <si>
    <t>G 24 os. Boh. II Woj.Swiat.j- zakup pomocy dydaktycznych i sprzetu sportowego</t>
  </si>
  <si>
    <t>G 23 os. Jagiellońskie -remonty bieżące</t>
  </si>
  <si>
    <t>G 23 os. Jagiellońskie -zakup kopiarki</t>
  </si>
  <si>
    <t>G 25 os. Tysiąclecia - remonty bieżące</t>
  </si>
  <si>
    <t>os Główna</t>
  </si>
  <si>
    <t>G 20 ul.Główna - bieżące remonty</t>
  </si>
  <si>
    <t xml:space="preserve">G 44 ul.Jesionowa - edukacja językowa dokształcanie młodzieży </t>
  </si>
  <si>
    <t>G 41 ul.Prądzyńskiego - monitoring wizyjny szkoły</t>
  </si>
  <si>
    <t>G 41 ul.Prądzyńskiego - wykonanie i montaż bramy głównej</t>
  </si>
  <si>
    <t xml:space="preserve">G 42 ul. SW. Jerzego - zakup materiałów </t>
  </si>
  <si>
    <t>os. Świeczewo</t>
  </si>
  <si>
    <t>G 44 ul.Jesionowa - zakup pomocy dydaktycznych</t>
  </si>
  <si>
    <t>os.Dębiec</t>
  </si>
  <si>
    <t>G 43 ul.Łozowa - zakup pomocy dydaktycznych</t>
  </si>
  <si>
    <t>G 12 os. St. Batorego - zakup materiałów i wyposażęnia</t>
  </si>
  <si>
    <t>G 9 os. Kosmonautów - zakup pomocy dydaktycznych</t>
  </si>
  <si>
    <t>G 8 os. Wichrowe Wzgórza - maprawa infrastruktury boiska TOS-TPS</t>
  </si>
  <si>
    <t xml:space="preserve">G 3 al.Niepodległości - oranizacja wypoczynku </t>
  </si>
  <si>
    <t>G 6 os. Przyjażni - zakup materiałów i wyposażenia</t>
  </si>
  <si>
    <t xml:space="preserve">G 4 ul.Przełajowa - organizacja imprez -zakup materiałów </t>
  </si>
  <si>
    <t>G 1 ul.Cegielskiego - orgaznizacja zajęć sportowych na pływalni</t>
  </si>
  <si>
    <t>LO Nr I ul.Bukowska - zakup pomocy dydaktycznych</t>
  </si>
  <si>
    <t>LO Nr II ul.Matejki - zakup pomocy dydaktycznych</t>
  </si>
  <si>
    <t>LO Nr XI ul.Ściegiennego - zakup materiałów i wyposażenia</t>
  </si>
  <si>
    <t>os. Winiary</t>
  </si>
  <si>
    <t>LO XXV ul.Widnej -zakup urządzeń do siłowni zewnętrznej</t>
  </si>
  <si>
    <t>LO XVII - os. Czechaj - remonty bieżące</t>
  </si>
  <si>
    <t>LO Nr XV os. B. Chrobrego - zakup wyposażenia dla auli szkolnej</t>
  </si>
  <si>
    <t>LO Nr XV os. B. Chrobrego - wdrażanie programu "Miasteczko oświatowe"</t>
  </si>
  <si>
    <t xml:space="preserve">Szkoły zawodowe </t>
  </si>
  <si>
    <t>Zespół Szkół Handlowych ul.Śniadeckich - zakup pomocy dydaktycznych</t>
  </si>
  <si>
    <t>Zespół Szkół Budowlano- Drzewnych ul.Śniadeckich - zakup pomocy dydaktycznych i wyposażenia</t>
  </si>
  <si>
    <t>Zespół Szkół Gastronomicznych - zakup pomocy dydaktycznych</t>
  </si>
  <si>
    <t>Zespół Szkół Ekonomicznych -ul. Marszałkowska zakup pomocy dydaktycznych</t>
  </si>
  <si>
    <t>os.Świt</t>
  </si>
  <si>
    <t>Zespół Szkół Elektrycznych Nr 2 ul.Świt - remont boiska</t>
  </si>
  <si>
    <t>os Świt</t>
  </si>
  <si>
    <t>Zespół Szkół Elektrycznych Nr 2 ul. Świt - utrzymanie placu zabaw</t>
  </si>
  <si>
    <t>Zespół Szkół Geodezyjno - Drogowych - zakup sprzętu sportowego</t>
  </si>
  <si>
    <t>os Dębiec</t>
  </si>
  <si>
    <t>Zespół Szkół Licealno - Technicznych ul. 28 Czerwca 1956 - zakup pomocy dydaktycznych</t>
  </si>
  <si>
    <t>os. Śródmieście</t>
  </si>
  <si>
    <t>Zespół Szkół Komunikacji ul.Fredry - zakup materiałow iwyposażenia</t>
  </si>
  <si>
    <t>Poznańskie Centrum Edukacji Ustawicznej i Praktycznej -zakup materiałów i wyposażenia</t>
  </si>
  <si>
    <t>Palcówki opiekuńczo-wychowawcze</t>
  </si>
  <si>
    <t>Dom Dziecka Nr 1 ul.Swoboda- zakup pomocy dydaktycnych</t>
  </si>
  <si>
    <t>Domy Pomocy Społecznej</t>
  </si>
  <si>
    <t>os. Komandodria Podwale</t>
  </si>
  <si>
    <t>Integracja mieszkańców ZDPS przy ul. Konarskiego z mieszkańcami Osiedla, terapia zajęciowa, pobyt dzienny</t>
  </si>
  <si>
    <t>Dzienny Dom Pomocy Społecznej Nr 4,Klub Starówka - ogranizacja imprez okolocznościowych, spotkań światecznych, imprez integracyjnych</t>
  </si>
  <si>
    <t>Dzienny Dom Pomocy Społecznej Nr 5,Klub Winogrady - zakup sprzętu rehabibilitacyjnego</t>
  </si>
  <si>
    <t xml:space="preserve">Pozostała działalność </t>
  </si>
  <si>
    <t xml:space="preserve">Organizacja wypoczynku w czasie ferii zimowych oraz wypoczynku wiosenno-letnirgo dla dzieci i młodzieży z rodzin w trudnej sytuacji życiowej </t>
  </si>
  <si>
    <t>Kompensata deficytów wychowawczych dzieci z rodzin patologicznych i zagrożonych patologią</t>
  </si>
  <si>
    <t>Zapewnienie środowiskowego wsparcia dla osób starszych, emerytów i rencistów poprzez organizowanizację spotkań świątecznych oraz wyjazdów rekreacyjno - integracyjnych</t>
  </si>
  <si>
    <t>Organizacja wypoczynku wiosenno- letniego dla dzieci i młodzieży z rodzin w trudnej sytuacji życiowej</t>
  </si>
  <si>
    <t>Zapewnienie srodowiskowego wsparcia rodzinom i osobom samotnym poprzez organizację spotkań świątecznych</t>
  </si>
  <si>
    <t>Zapewnienie wsparcia osobom w trudnej sytuacji życiowej poprzez organizację śniadania Wielkanocnego i kolacji Wigilijnej</t>
  </si>
  <si>
    <t>Zapewnienie wsparcia osobom niepełnosprawnym  w ośrodkach</t>
  </si>
  <si>
    <t>Zapewnienie środowiskowego wsparcia dla osób starszych, emerytów i rencistów poprzez organizowanizację spotkań okolicznościowych</t>
  </si>
  <si>
    <t>Zapewnienie wsparcia rodzinom wymagającym szczególnej opieki</t>
  </si>
  <si>
    <t xml:space="preserve"> Zapewnienie wsparcia dzieciom i młodzieży z rodzin w trudnej sytuacji życiowej poprzez organizowanie wypoczynku letniego i zimowego</t>
  </si>
  <si>
    <t>Aktywizacja dzieci i młodzieży niepełnosprawnej przez sport</t>
  </si>
  <si>
    <t>Zapewnienie wsparcia rodzinom wymagającej szczególnej opieki</t>
  </si>
  <si>
    <t>Zapewnienie środowiskowego wsparcia dla osób starszych, emerytów i rencistów poprzez organizację wyjazdów rekreacyjno - integracyjnych</t>
  </si>
  <si>
    <t>Zapewnienie różnorodnych form wypoczynku dla seniorów z terenu Osiedla Stare Winogrady - działania na rzecz integracji i zwiększenia uczestnictwa w życiu społecznym seniorów z terenów Osiedla</t>
  </si>
  <si>
    <t>os. Św.Marcin</t>
  </si>
  <si>
    <t>Zapewnienie  wsparcia dzieciom i młodzieży w trudnej sytuacji zyciowej - poprzez organizowanie wypoczynku letniego i zimowego</t>
  </si>
  <si>
    <t>Pozostałe zadania w zkresie polityki społecznej</t>
  </si>
  <si>
    <t>Złobek "Kalinka: ul. Samarzewskiego- zakup materiałów dydaktycznych</t>
  </si>
  <si>
    <t>Złobek "Kalinka: ul. Samarzewskiego- remont placu zbaw</t>
  </si>
  <si>
    <t>Poradnie psychologiczno - pedagogiczne w tym poradnie specjalne</t>
  </si>
  <si>
    <t>os. Piątkowo-Zachód</t>
  </si>
  <si>
    <t>Pradania Psychologiczna - Pedagogiczna Nr 4</t>
  </si>
  <si>
    <t>MDK Nr 1 ul. Droga Dębińska - zakupy pomocy dydaktycznych</t>
  </si>
  <si>
    <t>MDK Nr 1 ul. Droga Dębińska - organizacja wypoczynku letniego dla dzieci i młodzieży</t>
  </si>
  <si>
    <t>MDK Nr 1 ul. Droga Dębińska -organizacja wypoczynku letniego dla dzieci i młodzieży</t>
  </si>
  <si>
    <t>MDK Nr 1 ul. Droga Dębińska - organizacja imprez sportowych</t>
  </si>
  <si>
    <t>MDK Nr 1 ul. Droga Dębińska - organizacja Międzyszkolnego Konkursu Ortograficznego</t>
  </si>
  <si>
    <t>MDK Nr 1 ul. Droga Dębińska - organizacja spotkań integracyjnych z mieszkańcami</t>
  </si>
  <si>
    <t>MDK Nr 1 ul. Droga Dębińska - zakup pomocy dydaktycznych</t>
  </si>
  <si>
    <t>MDK Nr 1 ul. Droga Debińska - zakup pomocy dydaktycznych</t>
  </si>
  <si>
    <t>MDK Nr 1 ul. Droga Dębińska -organizacja imprez edukacyjno-kulturalnych</t>
  </si>
  <si>
    <t>MDK Nr 1 ul. Droga Dębińska -zakup pomocy naukowych i dydaktycznych</t>
  </si>
  <si>
    <t>MDK Nr 1 ul. Droga Dębińska -projekt renowacja fontanny</t>
  </si>
  <si>
    <t>MDK Nr 1 ul. Droga Dębińska -organizacja spotkań integracyjnych z mieszkańcami</t>
  </si>
  <si>
    <t>MDK Nr 2 ul. Za Cytadelą - organizacja wypoczynku letniego dla dzieci i młodzieży</t>
  </si>
  <si>
    <t xml:space="preserve">Gospodarka komunalna i ochrona środowiska </t>
  </si>
  <si>
    <t xml:space="preserve">Utrzymanie zieleni w miastach i gminach </t>
  </si>
  <si>
    <t xml:space="preserve">Zarząd Zieleni Miejskiej </t>
  </si>
  <si>
    <t>Wykonanie nasadzeń drzew i krzewów w ciągach ulic Osiedla św.Łazarza</t>
  </si>
  <si>
    <t>Administrowanie boiskiem sportowym przy ul.Dmowskiego -utrzymanie porządku, bieżące naprawy, okresowa kontrola techniczna</t>
  </si>
  <si>
    <t>Utrzymanie "Lejka Łazarskiego"</t>
  </si>
  <si>
    <t>os. Ks.J. Popiełuszki</t>
  </si>
  <si>
    <t>Remont na terenach miejskich Osiedla Ks. J. Popiełuszki</t>
  </si>
  <si>
    <t>Zagospodarowanie terenów na Osiedlu wymagającej bieżącej konserwacji</t>
  </si>
  <si>
    <t>Zakup i montaż koszy na psie ekstrementy</t>
  </si>
  <si>
    <t>Odnowienie zieleni na Osiedlu -(skwer ul. Szamarzewskiego, Plac Waryńskiego- pętla tramwajowa)</t>
  </si>
  <si>
    <t>Zagospodarowanie i zazielenienie skweru przy ul. Kościelnej</t>
  </si>
  <si>
    <t>Uporządkowanie pobocza, modelowanie skarpy i obsadzenie zielenią ul. Chojnickiej od ul. Wypoczynkowej do Marketu Lewiatan</t>
  </si>
  <si>
    <t>Remont chodnika - ciągu pieszego na odcinku od ul. Chartowo do os. Rusa - od wyjścia z przystanku tramwajowego Pętla Lecha do budynku na os. Rusa</t>
  </si>
  <si>
    <t xml:space="preserve">Remont nawierzni alejek na zieleńcu przy ulicy Pochyłej </t>
  </si>
  <si>
    <t>Utrzymanie Parku na os. Bohaterów II Wojny Światowej</t>
  </si>
  <si>
    <t>Doskonalenie, konserwacja i utrzymanie zieleni na terenach miejskich osiedla</t>
  </si>
  <si>
    <t>os. Antoninek -Zieliniec-Kobylepole</t>
  </si>
  <si>
    <t>Zagospodarowanie terenu u zbiegu ulic: Swanitobora, Sławomira i Sędziwoja polegające na jego uporządkowaniu, uzupełnieniu zieleni oraz montażu ławek i terenowych urządzeń zabawowych</t>
  </si>
  <si>
    <t>os. Starołęka -Minikowo-Marlewo</t>
  </si>
  <si>
    <t>Doposażenie punktu widokowego przy Forcie I na Starołęce w tablice dydaktyczno-informacyjne</t>
  </si>
  <si>
    <t>Rewaloryzacja Parku im Jana Pawła II</t>
  </si>
  <si>
    <t>Doposażenie w  ławki zielińca przy ul. Kosińskiego</t>
  </si>
  <si>
    <t>Opracowanie dokumentacji projektu fontanny na placu przy skrzyżowaniu ulic 28 Czerwca 1956r. Wierzbięcice, Górna Wilda</t>
  </si>
  <si>
    <t>os Wilda</t>
  </si>
  <si>
    <t>Zagospodarowanie skweru u zbiegu ulic:J.Garczyńskiego i I.Prądzyńskiego</t>
  </si>
  <si>
    <t>Renowacja boiska osiedlowego</t>
  </si>
  <si>
    <t>os. Radojewo</t>
  </si>
  <si>
    <t>Utrzymanie zieleni na osiedlu</t>
  </si>
  <si>
    <t>Zakup i montaż urządzeń sportowych</t>
  </si>
  <si>
    <t>Wykonanie ogrodzenia placu zabaw, kontrola stanu  technicznego urządzeń</t>
  </si>
  <si>
    <t>os. Umultowo</t>
  </si>
  <si>
    <t>Konsewrwacja zieleni</t>
  </si>
  <si>
    <t xml:space="preserve">Kultura i ochrona dziedzictwa narodowego </t>
  </si>
  <si>
    <t>Dom Kultury "Stokrotka"</t>
  </si>
  <si>
    <t>Organizacja imprez kulturalnych dla mieszkańców Osiedla Kwiatowego przez Dom Kultury Stokrotka</t>
  </si>
  <si>
    <t xml:space="preserve">Biblioteki </t>
  </si>
  <si>
    <t>Filia Nr 15 - dofinansowanie zajęć kulturalno- rekreacyjnych</t>
  </si>
  <si>
    <t>Filia nr 15 - dofinansowanie remontu dachu</t>
  </si>
  <si>
    <t>Filia nr 29 - zakup książek</t>
  </si>
  <si>
    <t>Filia nr 56 - zakup książek</t>
  </si>
  <si>
    <t>Filia nr 32 - zakup książek</t>
  </si>
  <si>
    <t>os. Komandoria Podwale</t>
  </si>
  <si>
    <t>Filia nr 6 - zakup książek</t>
  </si>
  <si>
    <t>Filian nr 8 - zakup książek</t>
  </si>
  <si>
    <t>Filia nr 14 - zakup książek</t>
  </si>
  <si>
    <t>Filia nr 62 - zakup książek</t>
  </si>
  <si>
    <t>Filia nr 39 - zakup książek</t>
  </si>
  <si>
    <t>Filia nr 61 - zakup książek</t>
  </si>
  <si>
    <t xml:space="preserve">Kultura fizyczna i sport </t>
  </si>
  <si>
    <t xml:space="preserve">Zadania w zakresie kultury fizycznej i sportu </t>
  </si>
  <si>
    <t>Zadania w zakresie kultury fizycznej</t>
  </si>
  <si>
    <t>Organizacja imprez sportowych</t>
  </si>
  <si>
    <t>Wydatki majątkowe</t>
  </si>
  <si>
    <t>Drogi publiczne powiatowe</t>
  </si>
  <si>
    <t>os. Szczepankowo - Spławie -Krzesinki</t>
  </si>
  <si>
    <t>Kompleksowa realizacja projektu i budowa ścieżki pieszo - rowerowej przy ul. Ostrowskiej od ul. Lużańskiej do ul. Spławie</t>
  </si>
  <si>
    <t>Wydział Gospodarki Nieruchomościami</t>
  </si>
  <si>
    <t>Modernizacja placu przy ul. Kuźniczej</t>
  </si>
  <si>
    <t>Zakup i montaż sprzętu sportowego</t>
  </si>
  <si>
    <t>os. Lotników Wielkopolskich</t>
  </si>
  <si>
    <t>Dofinsowanie zakupu radiowozu  Komisariatu Poznań - Jeżyce w Poznaniu</t>
  </si>
  <si>
    <t>os. Krzyżowniki -Smochowice</t>
  </si>
  <si>
    <t>os. Podolany</t>
  </si>
  <si>
    <t>Zakup komputera dla KM Policji - Komisariat Nowe Miasto</t>
  </si>
  <si>
    <t xml:space="preserve">Zakup komputera  dla Komisariatu Policji Poznań- Nowe Miasto </t>
  </si>
  <si>
    <t>Zakup  komputerów dla KM Policji - Komisariat Nowe Miasto</t>
  </si>
  <si>
    <t>Dofinsowanie zakupu radiowozu dla I i II Rewiru Dzielnicowych Komisariatu Poznań - Północ w Poznaniu</t>
  </si>
  <si>
    <t>Zakup skutera i dwóch kasków dla Straży Miejskiej Wydział Zachód, Referat Grunwald</t>
  </si>
  <si>
    <t>Pozostałą działalność</t>
  </si>
  <si>
    <t>Współfinansowanie siłowni dla Zespołu Szkół Elektrycznych Nr 2 ul. Świt</t>
  </si>
  <si>
    <t>os. Głuszyna</t>
  </si>
  <si>
    <t>Zakup sprzetu do siłowni na wolnym powietrzu na terenie OSiR Głuszyna</t>
  </si>
  <si>
    <t xml:space="preserve">os. Chartowo </t>
  </si>
  <si>
    <t>Współfinansowanie siłowni zewnętrznej na terenie osiedla</t>
  </si>
  <si>
    <t>os.Św.Łazarza</t>
  </si>
  <si>
    <t>SP 9 ul.Łukaszewicza- zakup wyposażenia pracowni multimedialnej</t>
  </si>
  <si>
    <t xml:space="preserve">SP 9 ul.Łukaszewicza- zakup i montaż stacjonarnej siłowni zewnętrzej </t>
  </si>
  <si>
    <t xml:space="preserve">SP 26 ul.Berwińskiego - zakup sprzętu multimedialnego do świetlicy </t>
  </si>
  <si>
    <t>SP 4 ul.Rawicka -zakup i montaż stacjonarnej siłowni zewnętrzej</t>
  </si>
  <si>
    <t>SP 57 ul. Leśnowolska - budowa placu zabaw</t>
  </si>
  <si>
    <t>SP 3 os. Pastowskie - budowa ogrodzenia boiska</t>
  </si>
  <si>
    <t>SP 45 ul. Harcerska - budowa siłowni stacjonarnej zewnętrznej</t>
  </si>
  <si>
    <t>Os. Śródmieście</t>
  </si>
  <si>
    <t>SP 13 al.Niepodległości- zakup i montaż stacjonarnej siłowni zewnętrznej</t>
  </si>
  <si>
    <t>SP 15 os. Jana III Sobieskiego - doposażenie placu zabaw</t>
  </si>
  <si>
    <t>SP 48 ul.Sarmacka - modernizacja nawierzchni boiska</t>
  </si>
  <si>
    <t>SP 60 ul. Boranta - modernizacja placu zabaw</t>
  </si>
  <si>
    <t>os. ks. J. Popiełuszki</t>
  </si>
  <si>
    <t>ZSS 101 ul.Swoboda - urządzenie placu zabaw</t>
  </si>
  <si>
    <t>Przedszkole Nr 45 ul.Trzemeszeńska - modernizacja placu zabaw</t>
  </si>
  <si>
    <t>Przedszkole Nr 12 ul. Płocka - modernizacja placu zabaw</t>
  </si>
  <si>
    <t>Przedszkole Nr 35 os. B. Chrobrego - dofinansowanie budowy boiska ze sztuczną trawą</t>
  </si>
  <si>
    <t>G 53 - ul. Winklera - wyposażenie pracowni multimedialnej</t>
  </si>
  <si>
    <t>G 33 - ul. Wyspiańskiego -modernizacja boiska</t>
  </si>
  <si>
    <t>G 50 ul. Ściegiennego - dofiansowanie wymiany okien</t>
  </si>
  <si>
    <t>G 54 - ul. Newtona - modernizacja boisk sportowych w gimnazjach</t>
  </si>
  <si>
    <t>os Zielone Rataje</t>
  </si>
  <si>
    <t xml:space="preserve"> G23 -os. Jgielloński - zakup i montaż ścianki wspinaczkowej</t>
  </si>
  <si>
    <t xml:space="preserve">os. Wilda </t>
  </si>
  <si>
    <t>G 40 -ul. Różana- budowa boiska do piłki siatkowej</t>
  </si>
  <si>
    <t>LO XVII w Zespóle Szkół Ogólnokształcących Nr 4- modernizacja boiska szkolnego</t>
  </si>
  <si>
    <t>Zespół Szkół  Elektrycznych Nr 2 - doposażenie w sprzęt placu zabaw</t>
  </si>
  <si>
    <t>Zespół Szkół  Elektrycznych Nr 2 - wykonanie dalszej części opłotowania na placu zabaw</t>
  </si>
  <si>
    <t>Doposażenie w sprzęt terenów rekreacyjno - sportowych przy ul. Marcelińska -Ognik i ul. Swoboda- Grochowska</t>
  </si>
  <si>
    <t>Oświetlenie alei spacerowej wzdłuż terenu zielonego Ognik-Płomenna</t>
  </si>
  <si>
    <t>Wykonanie ogrodzenia oddzielającego boisko do piłki nożnej od placu zabaw dla dzieci przy ul. Krokusowej</t>
  </si>
  <si>
    <t>Budowa fontanny na placu przy skrzyżowaniu ulic 28 Czerwca 1956r. Wierzbięcice, Górna Wilda</t>
  </si>
  <si>
    <t>Doposażenie i modernizacja małej architektury oraz nasadzenie drzew w parku na os. Bolesława Chrobrego</t>
  </si>
  <si>
    <t>Doposażenie w sprzęt sportowo-rekreacyjny parku B. Chrobrego, B.Śmiałego, St. Batorego</t>
  </si>
  <si>
    <t>Załącznik nr 2</t>
  </si>
  <si>
    <t>Zadania wyłonione w drodze konkursu przez osiedla na 2009 r.</t>
  </si>
  <si>
    <t>Lp.</t>
  </si>
  <si>
    <t>Klasyfikacja budżetowa</t>
  </si>
  <si>
    <t>Numer  zadania</t>
  </si>
  <si>
    <t xml:space="preserve">Nazwa Osiedla </t>
  </si>
  <si>
    <t>Temat zadania</t>
  </si>
  <si>
    <t>Plan 2009</t>
  </si>
  <si>
    <t>Środki z budżetu Miasta</t>
  </si>
  <si>
    <t>Środki sponsorskie</t>
  </si>
  <si>
    <t>Środki jednostek pomocniczych</t>
  </si>
  <si>
    <t>Jednostka realizująca zadanie</t>
  </si>
  <si>
    <t>Wydatki ogółem</t>
  </si>
  <si>
    <t>600.60015.4270</t>
  </si>
  <si>
    <t>01ZDM2009</t>
  </si>
  <si>
    <t>Osiedle Śródmieście</t>
  </si>
  <si>
    <t>Remont ścieżki rowerowej wzdłuż ul. Armii Poznań ( od ul. Przepadek do ul. Puławskiego)</t>
  </si>
  <si>
    <t>900.90004.4270</t>
  </si>
  <si>
    <t>01ZZM2009</t>
  </si>
  <si>
    <t>Osiedle Stare Winogrady</t>
  </si>
  <si>
    <t>Remont placów zabaw w parku Cytadela</t>
  </si>
  <si>
    <t>Wydatki inwestycyjne</t>
  </si>
  <si>
    <t>754.75414.6060</t>
  </si>
  <si>
    <t>Osiedle Pod Lipami               Osiedle Przyjażń</t>
  </si>
  <si>
    <t>Budowa systemu monitoringu wizyjnego na terenie Osiedli Pod Lipami i Przyjaźń</t>
  </si>
  <si>
    <t>Osiedle                         Wichrowe Wzgórza               Osiedle Kosmonautów</t>
  </si>
  <si>
    <t>Budowa systemu monitoringu wizyjnego na terenie Osiedli Wichrowe Wzgórze i Kosmonautów</t>
  </si>
  <si>
    <t>801.80101.6050</t>
  </si>
  <si>
    <t>GR/KPJ/SP88/1</t>
  </si>
  <si>
    <t>Osiedle ks. J Popiełuszki</t>
  </si>
  <si>
    <t>Kompleks edukacyjno - sportowy dla dzieci i młodzieży szkolnej i osiedlowej na terenie Szkoły Podstawowej Nr 88 przy ul. Swoboda</t>
  </si>
  <si>
    <t>Wydział Oświaty</t>
  </si>
  <si>
    <t>JE_POD/SP62/1</t>
  </si>
  <si>
    <t>Osiedle Podolany</t>
  </si>
  <si>
    <t>Zagospodarowanie terenów sportowo - rekreacyjnych  przy Szkole Podstawowej Nr 62  przy ul. Druskiennickiej</t>
  </si>
  <si>
    <t>JE_JEZ/SP36/1</t>
  </si>
  <si>
    <t>Osiedle Jeżyce</t>
  </si>
  <si>
    <t>Rewitalizacja dziedzińca przy Szkole Podstawowej Nr 36 przy ul. Słowackiego</t>
  </si>
  <si>
    <t>NM_KPD/SP85/1</t>
  </si>
  <si>
    <t>Osiedle Komadoria Podwale Osiedle Ostrów Tumski - Śródka -Zawady</t>
  </si>
  <si>
    <t xml:space="preserve">Budowa boiska do piłki ręcznej i koszykowej przy Szkole Podstawowej Nr 85 przy ul. Tomickiego </t>
  </si>
  <si>
    <t>801.80104.6050</t>
  </si>
  <si>
    <t>NM_GLS/PS17/1</t>
  </si>
  <si>
    <t xml:space="preserve">Osiedle Głuszyna </t>
  </si>
  <si>
    <t xml:space="preserve">Adaptacja pomieszczeń piwnicznych w budynku Przedszkola Nr 17 przy ul. Głuszyna dla potrzeb przedszkola oraz mieszkańców osiedla </t>
  </si>
  <si>
    <t>801.80130.6050</t>
  </si>
  <si>
    <t>WL_SWR/SzZSM/1</t>
  </si>
  <si>
    <t>Osiedle Świerczewo</t>
  </si>
  <si>
    <t xml:space="preserve">Budowa boiska do piłki ręcznej i koszykowej przy Zespole Szkół Mechanicznych przy ul. Świerkowej </t>
  </si>
  <si>
    <t>900.90004.6050</t>
  </si>
  <si>
    <t>SM_UML/ZZM/1</t>
  </si>
  <si>
    <t>Osiedle Umultowo             Osiedle Radojewo</t>
  </si>
  <si>
    <t>Zagospodarowanie terenu przy ul. Umultowskiej i ul. Mleczowej</t>
  </si>
  <si>
    <t>SM_JUN/ZZM/1</t>
  </si>
  <si>
    <t>Osiedle Junikowo</t>
  </si>
  <si>
    <t xml:space="preserve">Budowa placu zabaw dla dzieci wraz z ogrodzeniem w parku Podworskim przy ul. Grunwaldzkeij </t>
  </si>
  <si>
    <t>926.92695.6050</t>
  </si>
  <si>
    <t>Osiedle                            Komandoria Pomet</t>
  </si>
  <si>
    <t>Remont nawierzchni boiska przy ul. Krańcowej 50A</t>
  </si>
  <si>
    <t>WJPM wraz z Osiedlami</t>
  </si>
  <si>
    <t>Osiedle Strzeszyn</t>
  </si>
  <si>
    <t>Miasteczko bezpieczeństwa ruchu drogowego -II etap</t>
  </si>
  <si>
    <t>JE_LTW/JE_LTW/4</t>
  </si>
  <si>
    <t>Osiedle                             Lotników Wielkopolskich</t>
  </si>
  <si>
    <t>Rozbudowa przyosiedlowego terenu rekreacyjno - sportowego</t>
  </si>
  <si>
    <t>Osiedle                                Powstańców Warszawy</t>
  </si>
  <si>
    <t>Zmniejsza się § rzeczowy o kwotę 22.000,00 zł jednocześnie zwiększając § 4170 Wynagrodzenia bezosobowe o tę samą kwotę.</t>
  </si>
  <si>
    <t>Dział 751 Urzędy naczelnych organów władzy państwowej, kontroli i ochrony prawa oraz sądownictwa</t>
  </si>
  <si>
    <t>Rozdział 75113 Wybory do Parlamentu Europejskiego</t>
  </si>
  <si>
    <t>w ramach wydatków zleconych gminy</t>
  </si>
  <si>
    <t>Zmniejsza się § 4110 o kwotę 5.855,00 zł, § 4120 o kwotę 1.918,00 zł, §§ rzeczowe o kwotę 90.499,00 zł jednocześnie zwiększając § 4170 Wynagrodzenia bezosobowe o kwotę 98.272,00 zł.</t>
  </si>
  <si>
    <t>Dział 801 Oświata i wychowanie</t>
  </si>
  <si>
    <t xml:space="preserve">Rozdział 80101 Szkoły podstawowe </t>
  </si>
  <si>
    <t>Zmniejsza się § 4110 Składki na ubezpieczenia społeczne o kwotę 5.650,00 zł, § 4120 Składki na Fundusz Pracy o kwotę 900,00 zł oraz § 4170 Wynagrodzenia bez osobowe o kwotę 31.157,00 zł jednocześnie zwiększając § rzeczowy o tę samą kwotę</t>
  </si>
  <si>
    <t>Zmniejsza się § 6050 Wydatki inwestycyjne jednostek budżetowych o kwotę 671.324,00 zł jednocześnie zwiększając § 6580 Wydatki inwestycyjne dotyczące obiektów zabytkowych będących w użytkowaniu jednostek budżetowych o tę samą kwotę</t>
  </si>
  <si>
    <t>Rozdział 80102 Szkoły podstawowe specjalne</t>
  </si>
  <si>
    <t>w ramach wydatków własnych powiatu</t>
  </si>
  <si>
    <t>Zmniejsza się § 4110 Składki na ubezpieczenia społeczne o kwotę 24 zł oraz § 4170 Wynagrodzenia bez osobowe o kwotę 170 zł jednocześnie zwiększając § rzeczowy o tę samą kwotę</t>
  </si>
  <si>
    <t>Rozdział 80110 Gimnazja</t>
  </si>
  <si>
    <t>Zmniejsza się § 4170 Wynagrodzenia bezosobowe o kwotę 16.997,00 zł oraz §§ rzeczowe o kwotę 7.156,00 zł jednocześnie zwiększając § 4010 Wynagrodzenia osobowe pracowników o kwotę 22.774,00 zł, § 4110 Składki na ubezpieczenia społeczne o kwotę 821,00 zł i § 4120 Składki na Fundusz Pracy o kwotę 558,00 zł</t>
  </si>
  <si>
    <t>Rozdział 80111 Gimnazja specjalne</t>
  </si>
  <si>
    <t>Zmniejsza się § 4110 Składki na ubezpieczenia społeczne o kwotę 40,00 zł oraz § 4170 Wynagrodzenia bez osobowe o kwotę 260,00 zł jednocześnie zwiększając § rzeczowy o tę samą kwotę</t>
  </si>
  <si>
    <t>Rozdział 80120 Licea ogólnokształcące</t>
  </si>
  <si>
    <t>Zmniejsza się § rzeczowy o kwotę 13.000,00 zł jednocześnie zwiększając § 4178 Wynagrodzenia bezosobowe o tę samą kwotę.</t>
  </si>
  <si>
    <t>Zmniejsza się § 6050 Wydatki inwestycyjne jednostek budżetowych o kwotę 500.000,00 zł jednocześnie zwiększając § 6580 Wydatki inwestycyjne dotyczące obiektów zabytkowych będących w użytkowaniu jednostek budżetowych o tę samą kwotę</t>
  </si>
  <si>
    <t>Rozdział 80134 Szkoły zawodowe specjalne</t>
  </si>
  <si>
    <t>Zmniejsza się § 4110 Składki na ubezpieczenia społeczne o kwotę 65,00 zł, § 4120 Składki na Fundusz Pracy o kwotę 2,00 zł oraz § 4170 Wynagrodzenia bez osobowe o kwotę 400,00 zł jednocześnie zwiększając § rzeczowy o tę samą kwotę</t>
  </si>
  <si>
    <t xml:space="preserve">Rozdział 80130 Szkoły zawodowe </t>
  </si>
  <si>
    <t xml:space="preserve">Zmniejsza się § 4118 Składki na ubezpieczenia społeczne o kwotę 1.428,00 zł, § 4128 Składki na Fundusz Pracy o kwotę 154,00 zł, § 4170 Wynagrodzenia bezosobowe o kwotę 19.000,00 zł, § 4178 Wynagrodzenia bezosobowe o kwotę 74.594,00 zł oraz § 4309 Zakup usług pozostałych o kwotę 3.642,00 zł oraz §§ rzeczowe o kwotę 15.770,00 zł jednocześnie zwiększając § 4010 Wynagrodzenia osobowe pracowników o kwotę 32.364,00 zł, § 4110 Składki na ubezpieczenia społeczne o kwotę 2.054,00 zł, § 4120 Składki na Fundusz Pracy o kwotę 352,00 zł, § 4119 Składki na ubezpieczenia społeczne o kwotę 295,00 zł, § 4129 Składki na Fundusz Pracy o kwotę 47,00 zł, § 4179 Wynagrodzenia bezosobowe o kwotę 78.084,00 zł oraz § 4249 Zakup pomocy naukowych, dydaktycznych i książek o kwotę 1.392,00 zł </t>
  </si>
  <si>
    <t>Rozdział 80140 Centra kształcenia ustawicznego i praktycznego oraz ośrodki dokształcania zawodowego</t>
  </si>
  <si>
    <t>Zmniejsza się § 2518 Dotacja  podmiotowa z budżetu dla zakładu budżetowego o kwotę 202.150,00 zł jednocześnie zwiększając § 2519 Dotacja  podmiotowa z budżetu dla zakładu budżetowego o tę samą kwotę</t>
  </si>
  <si>
    <t>Rozdział 80195 Pozostała działalność</t>
  </si>
  <si>
    <t>Zmniejsza się §§ rzeczowe o kwotę 52.000,00 zł jednocześnie zwiększając § 2310 Dotacje celowe przekazane gminie na zadania bieżące realizowane na podstawie porozumień (umów) między jednostkami samorządu terytorialnego o kwotę 2.000,00 zł oraz 
§ 2830 Dotacja celowa z budżetu na finansowanie lub dofinansowanie zadań zleconych do realizacji pozostałym jednostkom niezaliczanym do sektora finansów publicznych o kwotę 50.000,00 zł</t>
  </si>
  <si>
    <t>Zmniejsza się § 4308 Zakup usług pozostałych o kwotę 300,00 zł, § 4398 Zakup usług obejmujących wykonanie ekspertyz, analiz i opinii o kwotę 5.040,00 zł oraz § 4309 Zakup usług pozostałych o kwotę 194.600,00 zł jednocześnie zwiększając § 4178 Wynagrodzenia bezosobowe o kwotę 5.340,00 zł, § 4179 Wynagrodzenia rzeczowe kwotę 149.600,00 zł, § 4219 Zakup materiałów i wyposażenia o kwotę 35.000,00 zł oraz § 4749 Zakup materiałów papierniczych do sprzętu drukarskiego i urządzeń kserograficznych o kwotę 10.000,00 zł</t>
  </si>
  <si>
    <t>Dział 803 Szkolnictwo wyższe</t>
  </si>
  <si>
    <t>Rozdział 80395 Pozostałą działalność</t>
  </si>
  <si>
    <t>Zmniejsza się § 2520 Dotacja podmiotowa z budżetu dla uczelni wyższej o kwotę 1.000.000,00 zł jednocześnie zwiększając § rzeczowy o tę samą kwotę</t>
  </si>
  <si>
    <t>Dział 851 Ochrona zdrowia</t>
  </si>
  <si>
    <t>Rozdział 85153 Zwalczanie narkomanii</t>
  </si>
  <si>
    <t>Zmniejsza się § rzeczowy o kwotę 600,00 zł jednocześnie zwiększając § 4170 Wynagrodzenia bezosobowe o tę samą kwotę</t>
  </si>
  <si>
    <t>Rozdział 85195 Pozstała działalność</t>
  </si>
  <si>
    <t>Zmniejsza się §§ rzeczowe o kwotę 32.036,00 zł, jednocześnie zwiększając § 4170 Wynagrodzenia bezosobowe o tę samą kwotę</t>
  </si>
  <si>
    <t>Dział 852  Pomoc społeczna</t>
  </si>
  <si>
    <t>Rozdział 85203 Ośrodki wsparcia</t>
  </si>
  <si>
    <t>Zmniejsza się §§ rzeczowe o kwotę 7,00 zł jednocześnie zwiększając § 4040 Dodatkowe wynagrodzenie roczne o tę samą kwotę</t>
  </si>
  <si>
    <t>w ramach wydatków zleconych powiatu</t>
  </si>
  <si>
    <t>Zmniejsza się § rzeczowy o kwotę 5.115,00 zł jednocześnie zwiększając § 4040 Dodatkowe wynagrodzenie roczne o tę samą kwotę</t>
  </si>
  <si>
    <t>Rozdział 85204 Rodziny zastępcze</t>
  </si>
  <si>
    <t>Zmniejsza się §  2320 Dotacja celowa przekazane dla powiatu na zadania bieżące realizowane na podstawie porozumień(umów) między jednostkami samorządu terytorialnego o kwotę 100,00zł jednocześnie zwiększając § rzeczowy o tę samą kwotę.</t>
  </si>
  <si>
    <t>Rozdział 85219 Ośrodki pomocy społecznej</t>
  </si>
  <si>
    <t>Zmniejsza się § rzeczowy o kwotę 36.000,00 zł jednocześnie zwiększając § 4010 Wynagrodzenia osobowe pracowników o tę samą kwotę</t>
  </si>
  <si>
    <t>Rozdział 85220 Jednostki specjalistycznego poradnictwa, mieszkania chronione i ośrodki interwencji kryzysowej</t>
  </si>
  <si>
    <t>Zmniejsza się § 4040 Dodatkowe wynagrodzenie roczne o kwotę 5.115,00 zł jednocześnie zwiększając § rzeczowy o tę samą kwotę</t>
  </si>
  <si>
    <t>Zmiejsza się § rzeczowy o kwotę 5.115,00 zł jednocześnie zwiększając § 4040 Dodatkowe wynagrodzenie roczne o tę samą kwotę</t>
  </si>
  <si>
    <t>Rozdział 85295 Pozostała działalność</t>
  </si>
  <si>
    <t>Zmniejsza się § 2810 Dotacja celowa z budżetu na finansowanie lub dofinansowanie zadań zleconych do realizacji fundacjom o kwotę 106.600,00zł jednocześnie zwiększając § 2820 Dotacja celowa z budżetu na finansowanie lub dofinansowanie zadań zleconych do realizacji stowarzyszeniom o kwotę 37.800,00 zł, § 2830 Dotacja celowa z budżetu na finansowanie lub dofinansowanie zadań zleconych do realizacji pozostałym jednostkom niezaliczanym do sektora finansów publicznych o kwotę 23.200,00 zł, § 3000 Wpłaty jednostek na fundusz celowy o kwotę 12.800,00 zł,  § 4110 Składki na ubezpieczenia społeczne o kwotę 1.691,00 zł, § 4120 Składki na Fundusz Pracy o kwotę 267,00 zł oraz § 4170 Wynagrodzenia bez osobowe o kwotę 10.842,00 zł, § rzeczowy o kwotę 20.000,00 zł</t>
  </si>
  <si>
    <t>Dział 853 Pozostałe zadania w zakresie polityki społecznej</t>
  </si>
  <si>
    <t>Rozdział 85311 Rehabilitacja zawodowa i społeczna osób niepełnosprawnych</t>
  </si>
  <si>
    <t>Zmniejsza się § 2580 Dotacja podmiotowa z budżetu dla jednostek niezaliczanych do sektora finansów publicznych o kwotę 541,00 zł jednocześnie zwiększając § 2910 Zwrot dotacji wykorzystanych niezgodnie z przeznaczeniem lub pobranych w nadmiernej wysokości o tę samą kwotę.</t>
  </si>
  <si>
    <t>Dział 854 Edukacyjna opieka wychowawcza</t>
  </si>
  <si>
    <t>Rozdział 85403 Specjalne ośrodki szkolno - wychowawcze</t>
  </si>
  <si>
    <t>Zmniejsza się § 6050 Wydatki inwestycyjne jednostek budżetowych o kwotę 1.100.000,00 zł jednocześnie zwiększając § 6580 Wydatki inwestycyjne dotyczące obiektów zabytkowych będących w użytkowaniu jednostek budżetowych o tę samą kwotę</t>
  </si>
  <si>
    <t>Dział 900 Gospodarka komunalna i ochrona środowiska</t>
  </si>
  <si>
    <t>Rozdział 90004 Utrzymanie zieleni w miastach i gminach</t>
  </si>
  <si>
    <t>Zmniejsza  się §§ rzeczowe o kwotę 1.000,00 zł,  jednocześnie zwiększając § 4170 Wynagrodzenia bezosobowe o tę samą kwotę.</t>
  </si>
  <si>
    <t>Dział 921 Kultura i ochrona dziedzictwa narodowego</t>
  </si>
  <si>
    <t>Rozdział 92120 Ochrona zabytków i opieka nad zabytkami</t>
  </si>
  <si>
    <t>Zmniejsza się §  rzeczowy o kwotę 32.000,00 zł jednocześnie zwiększając § 4170 Wynagrodzenia bezosobowe o tę samą kwotę</t>
  </si>
  <si>
    <t>Rozdział 92195 Pozostała działalność</t>
  </si>
  <si>
    <t>Zmniejsza się § 6580 Wydatki inwestycyjne dotyczące obiektów zabytkowych będących w użytkowaniu jednostek budżetowych o kwotę 500.000,00 zł jednocześnie zwiększając § 6050 Wydatki inwestycyjne jednostek budżetowych o tę samą kwotę.</t>
  </si>
  <si>
    <t>Zmniejsza się § 4170 Wynagrodzenia bezosobowe o kwotę 3.000,00 zł, jednocześnie zwiększając §§ rzeczowe o tę samą kwotę.</t>
  </si>
  <si>
    <r>
      <t xml:space="preserve">Zmniejsza się </t>
    </r>
    <r>
      <rPr>
        <sz val="12"/>
        <color indexed="17"/>
        <rFont val="Arial CE"/>
        <family val="0"/>
      </rPr>
      <t>§</t>
    </r>
    <r>
      <rPr>
        <sz val="12"/>
        <color indexed="17"/>
        <rFont val="Times New Roman"/>
        <family val="1"/>
      </rPr>
      <t xml:space="preserve">  4170 Wynagrodzenia bezosobowe o kwotę 1.400,00 zł jednocześnie zwiększając §§ rzeczowe o tę samą kwotę </t>
    </r>
  </si>
  <si>
    <t>Dział 926 Kultura fizyczna i sport</t>
  </si>
  <si>
    <t>Rozdział 92605 Zadania w zakresie kultury fizycznej i sportu</t>
  </si>
  <si>
    <t xml:space="preserve">Zmniejsza się §  2820 Dotacja celowa z budżetu na finansowanie lub dofinansowanie zadań zleconych do realizacji stowarzyszeniom o kwotę 500.000,00 zł jednocześnie zwiększając § 2810 Dotacja celowa z budżetu na finansowanie lub  dofinansowanie zadań zleconych do realizacji  fundacjom o tę samą kwotę </t>
  </si>
  <si>
    <t>Rozdział 92695 Pozostała działalność</t>
  </si>
  <si>
    <t>Zmniejsza się § rzeczowy o kwotę 3.000,00 zł jednocześnie zwiększając § 4170 Wynagrodzenia bezosobowe o tę samą kwotę.</t>
  </si>
  <si>
    <t>Zmniejsza  się §§ rzeczowe o kwotę 5.200,00 zł,  jednocześnie zwiększając § 4170 Wynagrodzenia bezosobowe o tę samą kwotę.</t>
  </si>
  <si>
    <t>w zał. Nr 5 - Wydatki majątkowe</t>
  </si>
  <si>
    <t>- dokonuje się zmiany nazwy zadania inwestycyjnego nr GN/GN/6 w rozdz. 92195, i tak:
   było: "Rewitalizacja jednego z poznańskich fortów poprzez uczynienie z niego atrakcji turystycznej"
   jest:  "Opracowanie koncepcji zagospodarowania fortów komunalnych"</t>
  </si>
  <si>
    <t>- dokonuje się zmiany nazwy zadania inwestycyjnego nr GKM/ZOO/229 w rozdz. 92504, i tak:
   było: "Kolejki przewozowe dla zwiedzjących - Nowe ZOO"
   jest:  "Rozbudowa ogólnodostępnej infrastruktury w Nowym ZOO w Poznaniu a przez to wzrost efektywności 
            wykorzystania istniejących walorów turystycznych"</t>
  </si>
  <si>
    <t>w zał. Nr 6 - Budżet Miasta Poznania na rok 2009 zbiorczo</t>
  </si>
  <si>
    <t>W planie przychodów:</t>
  </si>
  <si>
    <t xml:space="preserve"> - zwiększa się przychody z zaciągniętych pożyczek i kredytów na rynku krajowym o kwotę 38.300.000,00 zł</t>
  </si>
  <si>
    <t xml:space="preserve"> - zwiększa się przychody w związku ze zwrotem przez spółkę TERMY MALTAŃSKIE zaciągniętej pożyczki o kwotę 9.000.000,00 zł</t>
  </si>
  <si>
    <t>W planie rozchodów:</t>
  </si>
  <si>
    <t xml:space="preserve"> - zwiększa się udzielone pożyczki i kredyty o kwotę 9.000.000,00 zł w związku ze zwiększeniem pożyczki udzielonej spółce TERMY MALTŃSKIE</t>
  </si>
  <si>
    <t xml:space="preserve"> - zwiększa się udzielone pożyczki o kwotę 2.984.572,00 zł w związku ze zwiększeniem pożyczki udzielonej ZOZ-owi Poznań -Stare Miasto na realizację zadań ZSS/ZOZ/36 Zakup aparatury cyfrowej diagnostyki rentgenowskiej w ZOZ Poznań - Stare Miasto oraz ZSS/ZOZ/37 Zakup aparatury diagnostyczno-zabiegowej niezbędnej w procesie leczenia chorób urologicznych w ZOZ Poznań - Stare Miasto.</t>
  </si>
  <si>
    <t>w zał. Nr 7 - Gminny Fundusz Ochrony Środowiska i Gospodarki Wodnej</t>
  </si>
  <si>
    <t>-dokonuje się  korekty planu finansowego Gminnego Funduszu Gospodarki Wodnej i Ochrony Środowiska</t>
  </si>
  <si>
    <t>w zał. Nr 8 - Powiatowy Fundusz Ochrony Środowiska i Gospodarki Wodnej</t>
  </si>
  <si>
    <t>-dokonuje się  korekty planu finansowego Powiatowego Funduszu Gospodarki Wodnej i Ochrony Środowiska</t>
  </si>
  <si>
    <t>w zał. Nr 9 - Powiatowy Fundusz Gospodarowania Zasobem Geodezyjnym i Kartograficznym</t>
  </si>
  <si>
    <t>-dokonuje się  korekty planu finansowego Powiatowego Funduszu Gospodarowania Zasobem Geodezyjnym 
  i Kartograficznym</t>
  </si>
  <si>
    <t>w zał. Nr 10 - Plan przychodów i wydatków zakładów budżetowych, gospodarstw pomocniczych i dochodów własnych jednostek budżetowych</t>
  </si>
  <si>
    <t>- dokonuje się  korekty planów finansowych gospodarki pozabudżetowej</t>
  </si>
  <si>
    <t>w zał. Nr 11 - Dotacje dla instytucji kultury</t>
  </si>
  <si>
    <t>- dokonuje się  korekty dotacji dla instytucji kultury</t>
  </si>
  <si>
    <t xml:space="preserve">- dokonuje się  korekty zakresu i kwot dotacji przedmiotowych oraz dotacji celowych na finansowanie kosztów realizacji inwestycji </t>
  </si>
  <si>
    <t>w zał. Nr 12 - Dochody z tytułu wydawania zezwoleń na sprzedaż napojów alkoholowych i wydatki związane z realizacją zadań wynikajacych z Miejskiego Programu Profilaktyki i Rozwiązywania Problemów Alkoholowych oraz Miejskiego Programu Przeciwdziałania Narkomanii</t>
  </si>
  <si>
    <t>- dokonuje się  korekty planu finansowego</t>
  </si>
  <si>
    <t>w zał. Nr 13 - Zakres i kwoty dotacji przedmiotowych oraz dotacji celowych na finansowanie kosztów realizacji inwestycji dla zakładów budżetowych</t>
  </si>
  <si>
    <t>- dokonuje się  korekty zakresu i kwot dotacji celowych na finansowanie kosztów realizacji inwestycji</t>
  </si>
  <si>
    <t>w zał. Nr 14 - Wydatki na programy i projekty realizowane ze środków budżetu unii europejskiej oraz innych środków pochodzących ze źródeł zagranicznych niepodlegających zwrotowi</t>
  </si>
  <si>
    <t>- dokonuje się  korekty projektów unijnych</t>
  </si>
  <si>
    <t>w zał. Nr 15 - Limity wydatków na wieloletnie programy inwestycyjne przewidziane do realizacji 
w latach 2009-2011</t>
  </si>
  <si>
    <t>-dokonuje się  korekty limitów wydatków na wieloletnie programy inwestycyjne przewidziane do realizacji 
  w latach 2009-2011</t>
  </si>
  <si>
    <t>w zał. Nr 16 - Upoważnienie do zaciągnięcia przez prezydenta miasta zobowiązań w zakresie realizowanych zadań</t>
  </si>
  <si>
    <t>-dokonuje się  korekty upoważnień do zaciągnięcia przez Prezydenta Miasta zobowiązań w zakresie realizowanych zadań</t>
  </si>
  <si>
    <t>Załącznik nr 1</t>
  </si>
  <si>
    <t>do materiałów</t>
  </si>
  <si>
    <t>objaśniających</t>
  </si>
  <si>
    <t>Wykaz zadań proponowanych do realizacji miejskim jednostkom organizacyjnym</t>
  </si>
  <si>
    <t>zł</t>
  </si>
  <si>
    <t>Dział</t>
  </si>
  <si>
    <t xml:space="preserve">Nazwa jednostki </t>
  </si>
  <si>
    <t xml:space="preserve">Temat zadania </t>
  </si>
  <si>
    <t>Zmiana</t>
  </si>
  <si>
    <t>Plan po zmianach na  2009r.</t>
  </si>
  <si>
    <t>Rozdz.</t>
  </si>
  <si>
    <t xml:space="preserve">Samorząd pomocniczy </t>
  </si>
  <si>
    <t>O g ó ł em</t>
  </si>
  <si>
    <t>Wydatki bieżące</t>
  </si>
  <si>
    <t xml:space="preserve">Transport i łączność </t>
  </si>
  <si>
    <t xml:space="preserve">Drogi publiczne gminne </t>
  </si>
  <si>
    <t xml:space="preserve">Zarząd Dróg Miejskich </t>
  </si>
  <si>
    <t>os. Edwardowo</t>
  </si>
  <si>
    <t>Odśnieżanie ulic na osiedlu - ul.Gałczyńskiego,Staffa , Leśmiana,Bąka, Baczyńskiego, Wilkanowicza, Swinanrskiego, Sztaudyngera, Kosidowskiego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</si>
</sst>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0"/>
      <name val="Arial"/>
      <family val="0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7"/>
      <name val="Times New Roman"/>
      <family val="1"/>
    </font>
    <font>
      <sz val="8"/>
      <color indexed="10"/>
      <name val="Arial CE"/>
      <family val="2"/>
    </font>
    <font>
      <b/>
      <i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12"/>
      <color indexed="10"/>
      <name val="Arial CE"/>
      <family val="2"/>
    </font>
    <font>
      <i/>
      <sz val="10"/>
      <color indexed="17"/>
      <name val="Times New Roman"/>
      <family val="1"/>
    </font>
    <font>
      <sz val="12"/>
      <color indexed="17"/>
      <name val="Times New Roman CE"/>
      <family val="1"/>
    </font>
    <font>
      <sz val="11"/>
      <color indexed="17"/>
      <name val="Times New Roman CE"/>
      <family val="0"/>
    </font>
    <font>
      <b/>
      <sz val="12"/>
      <color indexed="17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i/>
      <sz val="11"/>
      <color indexed="10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1"/>
      <color indexed="10"/>
      <name val="Times New Roman CE"/>
      <family val="1"/>
    </font>
    <font>
      <b/>
      <sz val="11"/>
      <color indexed="10"/>
      <name val="Times New Roman CE"/>
      <family val="1"/>
    </font>
    <font>
      <i/>
      <sz val="12"/>
      <color indexed="10"/>
      <name val="Times New Roman CE"/>
      <family val="0"/>
    </font>
    <font>
      <i/>
      <sz val="12"/>
      <name val="Times New Roman CE"/>
      <family val="0"/>
    </font>
    <font>
      <sz val="11"/>
      <name val="Arial CE"/>
      <family val="0"/>
    </font>
    <font>
      <i/>
      <sz val="11"/>
      <color indexed="17"/>
      <name val="Times New Roman CE"/>
      <family val="0"/>
    </font>
    <font>
      <i/>
      <sz val="12"/>
      <color indexed="17"/>
      <name val="Times New Roman CE"/>
      <family val="0"/>
    </font>
    <font>
      <sz val="12"/>
      <color indexed="17"/>
      <name val="Arial CE"/>
      <family val="0"/>
    </font>
    <font>
      <b/>
      <sz val="11"/>
      <color indexed="17"/>
      <name val="Times New Roman CE"/>
      <family val="1"/>
    </font>
    <font>
      <sz val="11"/>
      <color indexed="17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Tahoma"/>
      <family val="2"/>
    </font>
    <font>
      <sz val="9"/>
      <name val="Arial"/>
      <family val="2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 quotePrefix="1">
      <alignment horizontal="left" vertical="center" wrapText="1"/>
    </xf>
    <xf numFmtId="1" fontId="5" fillId="0" borderId="0" xfId="0" applyNumberFormat="1" applyFont="1" applyFill="1" applyBorder="1" applyAlignment="1" quotePrefix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 quotePrefix="1">
      <alignment horizontal="left" vertical="center" wrapText="1"/>
    </xf>
    <xf numFmtId="1" fontId="3" fillId="0" borderId="0" xfId="0" applyNumberFormat="1" applyFont="1" applyFill="1" applyBorder="1" applyAlignment="1" quotePrefix="1">
      <alignment horizontal="left" vertical="center" wrapText="1"/>
    </xf>
    <xf numFmtId="1" fontId="15" fillId="0" borderId="1" xfId="0" applyNumberFormat="1" applyFont="1" applyFill="1" applyBorder="1" applyAlignment="1" quotePrefix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quotePrefix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" fontId="15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3" fontId="15" fillId="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quotePrefix="1">
      <alignment horizontal="left" vertical="center" wrapText="1"/>
    </xf>
    <xf numFmtId="3" fontId="20" fillId="0" borderId="0" xfId="0" applyNumberFormat="1" applyFont="1" applyFill="1" applyBorder="1" applyAlignment="1" quotePrefix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 quotePrefix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" fontId="21" fillId="0" borderId="1" xfId="0" applyNumberFormat="1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1" fontId="24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quotePrefix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 quotePrefix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 quotePrefix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 quotePrefix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1" fontId="32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" fontId="35" fillId="0" borderId="1" xfId="0" applyNumberFormat="1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11" fillId="0" borderId="2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1" fontId="35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3" fontId="35" fillId="0" borderId="1" xfId="0" applyNumberFormat="1" applyFont="1" applyFill="1" applyBorder="1" applyAlignment="1" quotePrefix="1">
      <alignment horizontal="left" vertical="center" wrapText="1"/>
    </xf>
    <xf numFmtId="3" fontId="35" fillId="0" borderId="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5" fillId="0" borderId="1" xfId="0" applyFont="1" applyFill="1" applyBorder="1" applyAlignment="1">
      <alignment vertical="center"/>
    </xf>
    <xf numFmtId="0" fontId="62" fillId="0" borderId="0" xfId="0" applyFont="1" applyAlignment="1">
      <alignment vertical="top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3" fontId="3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 quotePrefix="1">
      <alignment horizontal="left" vertical="center" wrapText="1"/>
    </xf>
    <xf numFmtId="1" fontId="14" fillId="0" borderId="0" xfId="0" applyNumberFormat="1" applyFont="1" applyFill="1" applyBorder="1" applyAlignment="1" quotePrefix="1">
      <alignment horizontal="left" vertical="center" wrapText="1"/>
    </xf>
    <xf numFmtId="1" fontId="39" fillId="0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34" fillId="2" borderId="1" xfId="0" applyNumberFormat="1" applyFont="1" applyFill="1" applyBorder="1" applyAlignment="1">
      <alignment horizontal="right" vertical="center" wrapText="1"/>
    </xf>
    <xf numFmtId="1" fontId="34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" fontId="32" fillId="2" borderId="1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left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left" vertical="center"/>
    </xf>
    <xf numFmtId="0" fontId="35" fillId="0" borderId="0" xfId="0" applyFont="1" applyAlignment="1">
      <alignment/>
    </xf>
    <xf numFmtId="1" fontId="33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/>
    </xf>
    <xf numFmtId="1" fontId="28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vertical="top"/>
    </xf>
    <xf numFmtId="1" fontId="3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4" fontId="46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top"/>
    </xf>
    <xf numFmtId="4" fontId="48" fillId="0" borderId="0" xfId="0" applyNumberFormat="1" applyFont="1" applyFill="1" applyAlignment="1">
      <alignment horizontal="right" vertical="top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Alignment="1">
      <alignment vertical="top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51" fillId="0" borderId="0" xfId="0" applyFont="1" applyFill="1" applyAlignment="1">
      <alignment vertical="top"/>
    </xf>
    <xf numFmtId="4" fontId="52" fillId="0" borderId="0" xfId="0" applyNumberFormat="1" applyFont="1" applyFill="1" applyAlignment="1">
      <alignment vertical="top" wrapText="1"/>
    </xf>
    <xf numFmtId="0" fontId="51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top"/>
    </xf>
    <xf numFmtId="4" fontId="51" fillId="0" borderId="0" xfId="0" applyNumberFormat="1" applyFont="1" applyFill="1" applyAlignment="1">
      <alignment horizontal="right" vertical="top" wrapText="1"/>
    </xf>
    <xf numFmtId="0" fontId="52" fillId="0" borderId="0" xfId="0" applyFont="1" applyFill="1" applyAlignment="1">
      <alignment vertical="top"/>
    </xf>
    <xf numFmtId="0" fontId="52" fillId="0" borderId="0" xfId="0" applyFont="1" applyFill="1" applyBorder="1" applyAlignment="1">
      <alignment vertical="top"/>
    </xf>
    <xf numFmtId="0" fontId="53" fillId="0" borderId="0" xfId="0" applyFont="1" applyFill="1" applyAlignment="1">
      <alignment horizontal="left" vertical="top"/>
    </xf>
    <xf numFmtId="4" fontId="54" fillId="0" borderId="0" xfId="0" applyNumberFormat="1" applyFont="1" applyFill="1" applyAlignment="1">
      <alignment horizontal="right" vertical="top" wrapText="1"/>
    </xf>
    <xf numFmtId="0" fontId="53" fillId="0" borderId="0" xfId="0" applyFont="1" applyFill="1" applyAlignment="1">
      <alignment vertical="top"/>
    </xf>
    <xf numFmtId="0" fontId="53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 wrapText="1"/>
    </xf>
    <xf numFmtId="0" fontId="53" fillId="4" borderId="0" xfId="0" applyFont="1" applyFill="1" applyBorder="1" applyAlignment="1">
      <alignment vertical="top"/>
    </xf>
    <xf numFmtId="0" fontId="53" fillId="4" borderId="0" xfId="0" applyFont="1" applyFill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top"/>
    </xf>
    <xf numFmtId="4" fontId="56" fillId="0" borderId="0" xfId="0" applyNumberFormat="1" applyFont="1" applyFill="1" applyAlignment="1">
      <alignment horizontal="right" vertical="top" wrapText="1"/>
    </xf>
    <xf numFmtId="1" fontId="6" fillId="3" borderId="0" xfId="0" applyNumberFormat="1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4" fontId="9" fillId="0" borderId="0" xfId="0" applyNumberFormat="1" applyFont="1" applyFill="1" applyAlignment="1">
      <alignment horizontal="right" vertical="top" wrapText="1"/>
    </xf>
    <xf numFmtId="0" fontId="14" fillId="0" borderId="0" xfId="0" applyFont="1" applyFill="1" applyAlignment="1">
      <alignment vertical="top"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horizontal="left" vertical="top"/>
    </xf>
    <xf numFmtId="4" fontId="56" fillId="0" borderId="0" xfId="0" applyNumberFormat="1" applyFont="1" applyFill="1" applyAlignment="1">
      <alignment horizontal="right" vertical="top" wrapText="1"/>
    </xf>
    <xf numFmtId="0" fontId="56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42" fillId="0" borderId="0" xfId="0" applyFont="1" applyFill="1" applyAlignment="1">
      <alignment horizontal="left" vertical="top"/>
    </xf>
    <xf numFmtId="4" fontId="44" fillId="0" borderId="0" xfId="0" applyNumberFormat="1" applyFont="1" applyFill="1" applyAlignment="1">
      <alignment horizontal="right" vertical="top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vertical="top" wrapText="1"/>
    </xf>
    <xf numFmtId="0" fontId="43" fillId="0" borderId="0" xfId="0" applyFont="1" applyFill="1" applyAlignment="1">
      <alignment horizontal="left" vertical="top"/>
    </xf>
    <xf numFmtId="4" fontId="61" fillId="0" borderId="0" xfId="0" applyNumberFormat="1" applyFont="1" applyFill="1" applyAlignment="1">
      <alignment horizontal="right" vertical="top" wrapText="1"/>
    </xf>
    <xf numFmtId="0" fontId="43" fillId="0" borderId="0" xfId="0" applyFont="1" applyFill="1" applyAlignment="1">
      <alignment vertical="top"/>
    </xf>
    <xf numFmtId="0" fontId="27" fillId="0" borderId="0" xfId="0" applyFont="1" applyAlignment="1">
      <alignment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horizontal="left" vertical="top"/>
    </xf>
    <xf numFmtId="4" fontId="59" fillId="0" borderId="0" xfId="0" applyNumberFormat="1" applyFont="1" applyFill="1" applyAlignment="1">
      <alignment horizontal="right" vertical="top" wrapText="1"/>
    </xf>
    <xf numFmtId="0" fontId="59" fillId="0" borderId="0" xfId="0" applyFont="1" applyFill="1" applyAlignment="1">
      <alignment vertical="top"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 quotePrefix="1">
      <alignment horizontal="left" vertical="center" wrapText="1"/>
    </xf>
    <xf numFmtId="0" fontId="6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 quotePrefix="1">
      <alignment horizontal="left" vertical="center"/>
    </xf>
    <xf numFmtId="0" fontId="63" fillId="0" borderId="0" xfId="0" applyFont="1" applyAlignment="1">
      <alignment horizontal="left" vertical="center" wrapText="1"/>
    </xf>
    <xf numFmtId="1" fontId="5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6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left" wrapText="1"/>
    </xf>
    <xf numFmtId="0" fontId="64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66" fillId="0" borderId="3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4" fillId="0" borderId="9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4" fontId="64" fillId="0" borderId="5" xfId="0" applyNumberFormat="1" applyFont="1" applyFill="1" applyBorder="1" applyAlignment="1">
      <alignment horizontal="right"/>
    </xf>
    <xf numFmtId="4" fontId="64" fillId="0" borderId="4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64" fillId="0" borderId="3" xfId="0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4" fontId="69" fillId="0" borderId="3" xfId="0" applyNumberFormat="1" applyFont="1" applyFill="1" applyBorder="1" applyAlignment="1">
      <alignment horizontal="right" vertical="center"/>
    </xf>
    <xf numFmtId="0" fontId="68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66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64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4" fontId="64" fillId="0" borderId="9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6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4" fontId="69" fillId="0" borderId="16" xfId="0" applyNumberFormat="1" applyFont="1" applyFill="1" applyBorder="1" applyAlignment="1">
      <alignment horizontal="right" vertical="center"/>
    </xf>
    <xf numFmtId="4" fontId="69" fillId="0" borderId="17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left" vertical="center"/>
    </xf>
    <xf numFmtId="4" fontId="69" fillId="0" borderId="8" xfId="0" applyNumberFormat="1" applyFont="1" applyFill="1" applyBorder="1" applyAlignment="1">
      <alignment horizontal="right" vertical="center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vertical="center"/>
    </xf>
    <xf numFmtId="4" fontId="69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  <xf numFmtId="4" fontId="69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4" fillId="0" borderId="3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4" fontId="69" fillId="0" borderId="2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69" fillId="0" borderId="1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4" fontId="69" fillId="0" borderId="23" xfId="0" applyNumberFormat="1" applyFont="1" applyFill="1" applyBorder="1" applyAlignment="1">
      <alignment vertical="center"/>
    </xf>
    <xf numFmtId="4" fontId="69" fillId="0" borderId="26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horizontal="left" vertical="center"/>
    </xf>
    <xf numFmtId="4" fontId="64" fillId="0" borderId="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64" fillId="0" borderId="29" xfId="0" applyFont="1" applyFill="1" applyBorder="1" applyAlignment="1">
      <alignment horizontal="center" vertical="center"/>
    </xf>
    <xf numFmtId="4" fontId="64" fillId="0" borderId="30" xfId="0" applyNumberFormat="1" applyFont="1" applyFill="1" applyBorder="1" applyAlignment="1">
      <alignment horizontal="right" vertical="center"/>
    </xf>
    <xf numFmtId="4" fontId="64" fillId="0" borderId="31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4" fontId="64" fillId="0" borderId="20" xfId="0" applyNumberFormat="1" applyFont="1" applyFill="1" applyBorder="1" applyAlignment="1">
      <alignment horizontal="right" vertical="center"/>
    </xf>
    <xf numFmtId="0" fontId="69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4" fontId="64" fillId="0" borderId="12" xfId="0" applyNumberFormat="1" applyFont="1" applyFill="1" applyBorder="1" applyAlignment="1">
      <alignment horizontal="right" vertical="center"/>
    </xf>
    <xf numFmtId="4" fontId="64" fillId="0" borderId="3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wrapText="1"/>
    </xf>
    <xf numFmtId="0" fontId="63" fillId="0" borderId="11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 quotePrefix="1">
      <alignment horizontal="left" vertical="center" wrapText="1"/>
    </xf>
    <xf numFmtId="0" fontId="64" fillId="0" borderId="6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0" fontId="69" fillId="0" borderId="1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4" fontId="64" fillId="0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4" fontId="64" fillId="0" borderId="3" xfId="0" applyNumberFormat="1" applyFont="1" applyFill="1" applyBorder="1" applyAlignment="1">
      <alignment vertical="center"/>
    </xf>
    <xf numFmtId="4" fontId="64" fillId="0" borderId="9" xfId="0" applyNumberFormat="1" applyFont="1" applyFill="1" applyBorder="1" applyAlignment="1">
      <alignment vertical="center"/>
    </xf>
    <xf numFmtId="0" fontId="64" fillId="0" borderId="3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wrapText="1"/>
    </xf>
    <xf numFmtId="4" fontId="66" fillId="5" borderId="3" xfId="0" applyNumberFormat="1" applyFont="1" applyFill="1" applyBorder="1" applyAlignment="1">
      <alignment horizontal="right"/>
    </xf>
    <xf numFmtId="0" fontId="66" fillId="5" borderId="0" xfId="0" applyFont="1" applyFill="1" applyBorder="1" applyAlignment="1">
      <alignment/>
    </xf>
    <xf numFmtId="0" fontId="64" fillId="0" borderId="11" xfId="0" applyFont="1" applyFill="1" applyBorder="1" applyAlignment="1">
      <alignment horizontal="left" vertical="top" wrapText="1"/>
    </xf>
    <xf numFmtId="0" fontId="66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4" fontId="69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37" xfId="0" applyFont="1" applyFill="1" applyBorder="1" applyAlignment="1">
      <alignment horizontal="left" vertical="center" wrapText="1"/>
    </xf>
    <xf numFmtId="4" fontId="69" fillId="0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4" fontId="69" fillId="0" borderId="34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4" fillId="0" borderId="8" xfId="0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 wrapText="1"/>
    </xf>
    <xf numFmtId="4" fontId="64" fillId="0" borderId="6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/>
    </xf>
    <xf numFmtId="4" fontId="74" fillId="0" borderId="38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4" fontId="73" fillId="0" borderId="38" xfId="0" applyNumberFormat="1" applyFont="1" applyFill="1" applyBorder="1" applyAlignment="1">
      <alignment horizontal="center" vertical="center"/>
    </xf>
    <xf numFmtId="4" fontId="73" fillId="0" borderId="38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57" fillId="0" borderId="0" xfId="0" applyFont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5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1" fontId="34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1" fontId="34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/>
    </xf>
    <xf numFmtId="0" fontId="64" fillId="0" borderId="9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0" fontId="63" fillId="0" borderId="11" xfId="0" applyFont="1" applyFill="1" applyBorder="1" applyAlignment="1">
      <alignment vertical="center"/>
    </xf>
    <xf numFmtId="0" fontId="66" fillId="5" borderId="9" xfId="0" applyFont="1" applyFill="1" applyBorder="1" applyAlignment="1">
      <alignment horizontal="center" vertical="center"/>
    </xf>
    <xf numFmtId="0" fontId="66" fillId="5" borderId="10" xfId="0" applyFont="1" applyFill="1" applyBorder="1" applyAlignment="1">
      <alignment horizontal="center" vertical="center"/>
    </xf>
    <xf numFmtId="0" fontId="66" fillId="5" borderId="1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vertical="center"/>
    </xf>
    <xf numFmtId="0" fontId="64" fillId="0" borderId="3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wrapText="1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74" fillId="0" borderId="39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73" fillId="0" borderId="3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7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00390625" style="68" customWidth="1"/>
    <col min="2" max="2" width="7.7109375" style="68" customWidth="1"/>
    <col min="3" max="3" width="66.140625" style="68" customWidth="1"/>
    <col min="4" max="4" width="14.00390625" style="68" customWidth="1"/>
    <col min="5" max="16384" width="9.140625" style="68" customWidth="1"/>
  </cols>
  <sheetData>
    <row r="1" s="1" customFormat="1" ht="14.25" customHeight="1"/>
    <row r="2" spans="1:4" s="2" customFormat="1" ht="16.5">
      <c r="A2" s="689" t="s">
        <v>418</v>
      </c>
      <c r="B2" s="689"/>
      <c r="C2" s="689"/>
      <c r="D2" s="689"/>
    </row>
    <row r="3" spans="1:4" s="2" customFormat="1" ht="16.5">
      <c r="A3" s="689" t="s">
        <v>419</v>
      </c>
      <c r="B3" s="689"/>
      <c r="C3" s="689"/>
      <c r="D3" s="689"/>
    </row>
    <row r="4" spans="1:4" s="2" customFormat="1" ht="16.5">
      <c r="A4" s="689" t="s">
        <v>420</v>
      </c>
      <c r="B4" s="689"/>
      <c r="C4" s="689"/>
      <c r="D4" s="689"/>
    </row>
    <row r="5" spans="1:4" s="2" customFormat="1" ht="16.5">
      <c r="A5" s="690"/>
      <c r="B5" s="690"/>
      <c r="C5" s="690"/>
      <c r="D5" s="690"/>
    </row>
    <row r="6" spans="1:4" s="2" customFormat="1" ht="15.75">
      <c r="A6" s="3"/>
      <c r="B6" s="3"/>
      <c r="C6" s="3"/>
      <c r="D6" s="3"/>
    </row>
    <row r="7" spans="1:4" s="6" customFormat="1" ht="15.75">
      <c r="A7" s="4" t="s">
        <v>421</v>
      </c>
      <c r="B7" s="5"/>
      <c r="C7" s="5"/>
      <c r="D7" s="5"/>
    </row>
    <row r="8" spans="1:4" s="6" customFormat="1" ht="15.75">
      <c r="A8" s="4"/>
      <c r="B8" s="5"/>
      <c r="C8" s="5"/>
      <c r="D8" s="5"/>
    </row>
    <row r="9" s="7" customFormat="1" ht="12.75"/>
    <row r="10" s="7" customFormat="1" ht="12.75"/>
    <row r="11" spans="1:4" s="8" customFormat="1" ht="15.75">
      <c r="A11" s="688" t="s">
        <v>422</v>
      </c>
      <c r="B11" s="688"/>
      <c r="C11" s="688"/>
      <c r="D11" s="688"/>
    </row>
    <row r="12" s="9" customFormat="1" ht="12.75"/>
    <row r="13" spans="1:4" s="11" customFormat="1" ht="12.75">
      <c r="A13" s="10" t="s">
        <v>423</v>
      </c>
      <c r="B13" s="10" t="s">
        <v>424</v>
      </c>
      <c r="C13" s="10" t="s">
        <v>425</v>
      </c>
      <c r="D13" s="10" t="s">
        <v>426</v>
      </c>
    </row>
    <row r="14" spans="1:4" s="14" customFormat="1" ht="15.75">
      <c r="A14" s="687" t="s">
        <v>427</v>
      </c>
      <c r="B14" s="687"/>
      <c r="C14" s="687"/>
      <c r="D14" s="13">
        <v>-47975448</v>
      </c>
    </row>
    <row r="15" spans="1:4" s="14" customFormat="1" ht="15.75">
      <c r="A15" s="15" t="s">
        <v>428</v>
      </c>
      <c r="B15" s="15"/>
      <c r="C15" s="15"/>
      <c r="D15" s="16"/>
    </row>
    <row r="16" spans="1:4" s="14" customFormat="1" ht="15.75">
      <c r="A16" s="687" t="s">
        <v>429</v>
      </c>
      <c r="B16" s="687"/>
      <c r="C16" s="687"/>
      <c r="D16" s="13">
        <v>-75238344</v>
      </c>
    </row>
    <row r="17" s="18" customFormat="1" ht="15.75">
      <c r="A17" s="15" t="s">
        <v>428</v>
      </c>
    </row>
    <row r="18" spans="1:4" s="14" customFormat="1" ht="15.75">
      <c r="A18" s="687" t="s">
        <v>430</v>
      </c>
      <c r="B18" s="687"/>
      <c r="C18" s="687"/>
      <c r="D18" s="13">
        <v>-58649556</v>
      </c>
    </row>
    <row r="19" s="18" customFormat="1" ht="15.75">
      <c r="A19" s="15" t="s">
        <v>428</v>
      </c>
    </row>
    <row r="20" spans="1:4" s="14" customFormat="1" ht="15.75">
      <c r="A20" s="687" t="s">
        <v>431</v>
      </c>
      <c r="B20" s="687"/>
      <c r="C20" s="687"/>
      <c r="D20" s="13">
        <v>-59045266</v>
      </c>
    </row>
    <row r="21" s="18" customFormat="1" ht="15.75">
      <c r="A21" s="15" t="s">
        <v>428</v>
      </c>
    </row>
    <row r="22" spans="1:4" s="23" customFormat="1" ht="15.75">
      <c r="A22" s="19"/>
      <c r="B22" s="20" t="s">
        <v>432</v>
      </c>
      <c r="C22" s="21" t="s">
        <v>433</v>
      </c>
      <c r="D22" s="22">
        <v>-25000000</v>
      </c>
    </row>
    <row r="23" spans="1:4" s="25" customFormat="1" ht="7.5" customHeight="1">
      <c r="A23" s="24"/>
      <c r="C23" s="24"/>
      <c r="D23" s="26"/>
    </row>
    <row r="24" spans="1:4" s="25" customFormat="1" ht="15.75">
      <c r="A24" s="27" t="s">
        <v>434</v>
      </c>
      <c r="C24" s="27" t="s">
        <v>435</v>
      </c>
      <c r="D24" s="28">
        <v>-25000000</v>
      </c>
    </row>
    <row r="25" spans="1:4" s="30" customFormat="1" ht="9.75" customHeight="1">
      <c r="A25" s="29"/>
      <c r="C25" s="29"/>
      <c r="D25" s="31"/>
    </row>
    <row r="26" spans="1:4" s="14" customFormat="1" ht="54" customHeight="1">
      <c r="A26" s="32">
        <v>756</v>
      </c>
      <c r="C26" s="15" t="s">
        <v>436</v>
      </c>
      <c r="D26" s="16">
        <v>-25000000</v>
      </c>
    </row>
    <row r="27" spans="1:4" s="14" customFormat="1" ht="47.25">
      <c r="A27" s="33">
        <v>75616</v>
      </c>
      <c r="C27" s="34" t="s">
        <v>437</v>
      </c>
      <c r="D27" s="35">
        <v>-25000000</v>
      </c>
    </row>
    <row r="28" spans="1:4" s="30" customFormat="1" ht="8.25" customHeight="1">
      <c r="A28" s="29"/>
      <c r="C28" s="29"/>
      <c r="D28" s="31"/>
    </row>
    <row r="29" spans="1:4" s="23" customFormat="1" ht="15.75">
      <c r="A29" s="19"/>
      <c r="B29" s="20" t="s">
        <v>438</v>
      </c>
      <c r="C29" s="21" t="s">
        <v>439</v>
      </c>
      <c r="D29" s="22">
        <v>4954000</v>
      </c>
    </row>
    <row r="30" spans="1:4" s="25" customFormat="1" ht="7.5" customHeight="1">
      <c r="A30" s="24"/>
      <c r="C30" s="24"/>
      <c r="D30" s="26"/>
    </row>
    <row r="31" spans="1:4" s="25" customFormat="1" ht="31.5">
      <c r="A31" s="27" t="s">
        <v>440</v>
      </c>
      <c r="C31" s="27" t="s">
        <v>441</v>
      </c>
      <c r="D31" s="28">
        <v>4954000</v>
      </c>
    </row>
    <row r="32" spans="1:4" s="30" customFormat="1" ht="9.75" customHeight="1">
      <c r="A32" s="29"/>
      <c r="C32" s="29"/>
      <c r="D32" s="31"/>
    </row>
    <row r="33" spans="1:4" s="14" customFormat="1" ht="54" customHeight="1">
      <c r="A33" s="32">
        <v>756</v>
      </c>
      <c r="C33" s="15" t="s">
        <v>436</v>
      </c>
      <c r="D33" s="16">
        <v>4954000</v>
      </c>
    </row>
    <row r="34" spans="1:4" s="14" customFormat="1" ht="34.5" customHeight="1">
      <c r="A34" s="33">
        <v>75618</v>
      </c>
      <c r="C34" s="34" t="s">
        <v>442</v>
      </c>
      <c r="D34" s="35">
        <v>4954000</v>
      </c>
    </row>
    <row r="35" spans="1:4" s="14" customFormat="1" ht="45">
      <c r="A35" s="15"/>
      <c r="C35" s="36" t="s">
        <v>443</v>
      </c>
      <c r="D35" s="37">
        <v>4954000</v>
      </c>
    </row>
    <row r="36" spans="1:4" s="30" customFormat="1" ht="8.25" customHeight="1">
      <c r="A36" s="29"/>
      <c r="C36" s="29"/>
      <c r="D36" s="31"/>
    </row>
    <row r="37" spans="1:4" s="23" customFormat="1" ht="15.75">
      <c r="A37" s="19"/>
      <c r="B37" s="20" t="s">
        <v>444</v>
      </c>
      <c r="C37" s="21" t="s">
        <v>445</v>
      </c>
      <c r="D37" s="22">
        <v>-59100000</v>
      </c>
    </row>
    <row r="38" spans="1:4" s="25" customFormat="1" ht="7.5" customHeight="1">
      <c r="A38" s="24"/>
      <c r="C38" s="24"/>
      <c r="D38" s="26"/>
    </row>
    <row r="39" spans="1:4" s="25" customFormat="1" ht="15.75">
      <c r="A39" s="27" t="s">
        <v>446</v>
      </c>
      <c r="C39" s="27" t="s">
        <v>447</v>
      </c>
      <c r="D39" s="28">
        <v>-50800000</v>
      </c>
    </row>
    <row r="40" spans="1:4" s="30" customFormat="1" ht="9.75" customHeight="1">
      <c r="A40" s="29"/>
      <c r="C40" s="29"/>
      <c r="D40" s="31"/>
    </row>
    <row r="41" spans="1:4" s="14" customFormat="1" ht="59.25" customHeight="1">
      <c r="A41" s="32">
        <v>756</v>
      </c>
      <c r="C41" s="15" t="s">
        <v>436</v>
      </c>
      <c r="D41" s="16">
        <v>-50800000</v>
      </c>
    </row>
    <row r="42" spans="1:4" s="14" customFormat="1" ht="34.5" customHeight="1">
      <c r="A42" s="33">
        <v>75621</v>
      </c>
      <c r="C42" s="34" t="s">
        <v>448</v>
      </c>
      <c r="D42" s="35">
        <v>-50800000</v>
      </c>
    </row>
    <row r="43" spans="1:4" s="14" customFormat="1" ht="21" customHeight="1">
      <c r="A43" s="15"/>
      <c r="C43" s="36" t="s">
        <v>449</v>
      </c>
      <c r="D43" s="37">
        <v>-50800000</v>
      </c>
    </row>
    <row r="44" spans="1:4" s="30" customFormat="1" ht="8.25" customHeight="1">
      <c r="A44" s="29"/>
      <c r="C44" s="29"/>
      <c r="D44" s="31"/>
    </row>
    <row r="45" spans="1:4" s="25" customFormat="1" ht="15.75">
      <c r="A45" s="27" t="s">
        <v>450</v>
      </c>
      <c r="C45" s="27" t="s">
        <v>451</v>
      </c>
      <c r="D45" s="28">
        <v>-8300000</v>
      </c>
    </row>
    <row r="46" spans="1:4" s="30" customFormat="1" ht="9.75" customHeight="1">
      <c r="A46" s="29"/>
      <c r="C46" s="29"/>
      <c r="D46" s="31"/>
    </row>
    <row r="47" spans="1:4" s="14" customFormat="1" ht="59.25" customHeight="1">
      <c r="A47" s="32">
        <v>756</v>
      </c>
      <c r="C47" s="15" t="s">
        <v>436</v>
      </c>
      <c r="D47" s="16">
        <v>-8300000</v>
      </c>
    </row>
    <row r="48" spans="1:4" s="14" customFormat="1" ht="34.5" customHeight="1">
      <c r="A48" s="33">
        <v>75621</v>
      </c>
      <c r="C48" s="34" t="s">
        <v>448</v>
      </c>
      <c r="D48" s="35">
        <v>-8300000</v>
      </c>
    </row>
    <row r="49" spans="1:4" s="14" customFormat="1" ht="21" customHeight="1">
      <c r="A49" s="15"/>
      <c r="C49" s="36" t="s">
        <v>452</v>
      </c>
      <c r="D49" s="37">
        <v>-8300000</v>
      </c>
    </row>
    <row r="50" spans="1:4" s="30" customFormat="1" ht="8.25" customHeight="1">
      <c r="A50" s="29"/>
      <c r="C50" s="29"/>
      <c r="D50" s="31"/>
    </row>
    <row r="51" spans="1:4" s="23" customFormat="1" ht="15.75">
      <c r="A51" s="19"/>
      <c r="B51" s="20" t="s">
        <v>453</v>
      </c>
      <c r="C51" s="21" t="s">
        <v>454</v>
      </c>
      <c r="D51" s="22">
        <v>19922922</v>
      </c>
    </row>
    <row r="52" spans="1:4" s="25" customFormat="1" ht="7.5" customHeight="1">
      <c r="A52" s="24"/>
      <c r="C52" s="24"/>
      <c r="D52" s="26"/>
    </row>
    <row r="53" spans="1:4" s="25" customFormat="1" ht="15.75" hidden="1">
      <c r="A53" s="27" t="s">
        <v>455</v>
      </c>
      <c r="C53" s="27" t="s">
        <v>456</v>
      </c>
      <c r="D53" s="28">
        <v>0</v>
      </c>
    </row>
    <row r="54" spans="1:4" s="25" customFormat="1" ht="8.25" customHeight="1" hidden="1">
      <c r="A54" s="24"/>
      <c r="C54" s="24"/>
      <c r="D54" s="26"/>
    </row>
    <row r="55" spans="1:4" s="14" customFormat="1" ht="15.75" hidden="1">
      <c r="A55" s="15">
        <v>750</v>
      </c>
      <c r="C55" s="38" t="s">
        <v>457</v>
      </c>
      <c r="D55" s="39">
        <v>0</v>
      </c>
    </row>
    <row r="56" spans="1:4" s="14" customFormat="1" ht="15.75" hidden="1">
      <c r="A56" s="40">
        <v>75046</v>
      </c>
      <c r="B56" s="17"/>
      <c r="C56" s="41" t="s">
        <v>458</v>
      </c>
      <c r="D56" s="42">
        <v>0</v>
      </c>
    </row>
    <row r="57" spans="1:4" s="44" customFormat="1" ht="33" customHeight="1" hidden="1">
      <c r="A57" s="43"/>
      <c r="C57" s="43" t="s">
        <v>459</v>
      </c>
      <c r="D57" s="45"/>
    </row>
    <row r="58" spans="1:4" s="25" customFormat="1" ht="7.5" customHeight="1" hidden="1">
      <c r="A58" s="24"/>
      <c r="C58" s="24"/>
      <c r="D58" s="26"/>
    </row>
    <row r="59" spans="1:4" s="25" customFormat="1" ht="15.75">
      <c r="A59" s="27" t="s">
        <v>460</v>
      </c>
      <c r="C59" s="27" t="s">
        <v>461</v>
      </c>
      <c r="D59" s="28">
        <v>2335179</v>
      </c>
    </row>
    <row r="60" spans="1:4" s="25" customFormat="1" ht="8.25" customHeight="1">
      <c r="A60" s="24"/>
      <c r="C60" s="24"/>
      <c r="D60" s="26"/>
    </row>
    <row r="61" spans="1:4" s="14" customFormat="1" ht="31.5">
      <c r="A61" s="15">
        <v>756</v>
      </c>
      <c r="C61" s="15" t="s">
        <v>462</v>
      </c>
      <c r="D61" s="16">
        <v>2335179</v>
      </c>
    </row>
    <row r="62" spans="1:4" s="14" customFormat="1" ht="15.75">
      <c r="A62" s="40">
        <v>75624</v>
      </c>
      <c r="B62" s="17"/>
      <c r="C62" s="40" t="s">
        <v>463</v>
      </c>
      <c r="D62" s="47">
        <v>2335179</v>
      </c>
    </row>
    <row r="63" spans="1:4" s="44" customFormat="1" ht="33" customHeight="1">
      <c r="A63" s="43"/>
      <c r="C63" s="34" t="s">
        <v>464</v>
      </c>
      <c r="D63" s="35">
        <v>2335179</v>
      </c>
    </row>
    <row r="64" spans="1:4" s="44" customFormat="1" ht="9" customHeight="1">
      <c r="A64" s="43"/>
      <c r="C64" s="43"/>
      <c r="D64" s="45"/>
    </row>
    <row r="65" spans="1:4" s="25" customFormat="1" ht="15.75">
      <c r="A65" s="27" t="s">
        <v>465</v>
      </c>
      <c r="C65" s="27" t="s">
        <v>466</v>
      </c>
      <c r="D65" s="28">
        <v>150426</v>
      </c>
    </row>
    <row r="66" spans="1:4" s="25" customFormat="1" ht="8.25" customHeight="1">
      <c r="A66" s="24"/>
      <c r="C66" s="24"/>
      <c r="D66" s="26"/>
    </row>
    <row r="67" spans="1:4" s="14" customFormat="1" ht="15.75">
      <c r="A67" s="32">
        <v>801</v>
      </c>
      <c r="C67" s="15" t="s">
        <v>467</v>
      </c>
      <c r="D67" s="16">
        <v>150000</v>
      </c>
    </row>
    <row r="68" spans="1:4" s="14" customFormat="1" ht="15.75">
      <c r="A68" s="48">
        <v>80195</v>
      </c>
      <c r="B68" s="17"/>
      <c r="C68" s="40" t="s">
        <v>468</v>
      </c>
      <c r="D68" s="47">
        <v>150000</v>
      </c>
    </row>
    <row r="69" spans="1:4" s="14" customFormat="1" ht="30">
      <c r="A69" s="15"/>
      <c r="C69" s="36" t="s">
        <v>469</v>
      </c>
      <c r="D69" s="37">
        <v>150000</v>
      </c>
    </row>
    <row r="70" spans="1:4" s="25" customFormat="1" ht="8.25" customHeight="1">
      <c r="A70" s="24"/>
      <c r="C70" s="24"/>
      <c r="D70" s="26"/>
    </row>
    <row r="71" spans="1:4" s="44" customFormat="1" ht="15.75" hidden="1">
      <c r="A71" s="49">
        <v>853</v>
      </c>
      <c r="C71" s="38" t="s">
        <v>470</v>
      </c>
      <c r="D71" s="39">
        <v>0</v>
      </c>
    </row>
    <row r="72" spans="1:4" s="44" customFormat="1" ht="15.75" hidden="1">
      <c r="A72" s="50">
        <v>85305</v>
      </c>
      <c r="B72" s="51"/>
      <c r="C72" s="41" t="s">
        <v>471</v>
      </c>
      <c r="D72" s="42">
        <v>0</v>
      </c>
    </row>
    <row r="73" spans="1:4" s="44" customFormat="1" ht="90" hidden="1">
      <c r="A73" s="38"/>
      <c r="C73" s="52" t="s">
        <v>472</v>
      </c>
      <c r="D73" s="53"/>
    </row>
    <row r="74" spans="1:4" s="30" customFormat="1" ht="8.25" customHeight="1" hidden="1">
      <c r="A74" s="29"/>
      <c r="C74" s="29"/>
      <c r="D74" s="31"/>
    </row>
    <row r="75" spans="1:4" s="14" customFormat="1" ht="15.75">
      <c r="A75" s="15">
        <v>900</v>
      </c>
      <c r="C75" s="15" t="s">
        <v>473</v>
      </c>
      <c r="D75" s="16">
        <v>426</v>
      </c>
    </row>
    <row r="76" spans="1:4" s="14" customFormat="1" ht="15.75">
      <c r="A76" s="40">
        <v>90004</v>
      </c>
      <c r="B76" s="17"/>
      <c r="C76" s="40" t="s">
        <v>474</v>
      </c>
      <c r="D76" s="47">
        <v>426</v>
      </c>
    </row>
    <row r="77" spans="1:4" s="14" customFormat="1" ht="30">
      <c r="A77" s="34"/>
      <c r="C77" s="36" t="s">
        <v>475</v>
      </c>
      <c r="D77" s="35">
        <v>426</v>
      </c>
    </row>
    <row r="78" spans="1:4" s="30" customFormat="1" ht="8.25" customHeight="1">
      <c r="A78" s="29"/>
      <c r="C78" s="29"/>
      <c r="D78" s="31"/>
    </row>
    <row r="79" spans="1:4" s="25" customFormat="1" ht="15.75">
      <c r="A79" s="27" t="s">
        <v>476</v>
      </c>
      <c r="C79" s="27" t="s">
        <v>477</v>
      </c>
      <c r="D79" s="28">
        <v>64610</v>
      </c>
    </row>
    <row r="80" spans="1:4" s="30" customFormat="1" ht="8.25" customHeight="1">
      <c r="A80" s="29"/>
      <c r="C80" s="29"/>
      <c r="D80" s="31"/>
    </row>
    <row r="81" spans="1:4" s="14" customFormat="1" ht="15.75">
      <c r="A81" s="32" t="s">
        <v>478</v>
      </c>
      <c r="C81" s="15" t="s">
        <v>479</v>
      </c>
      <c r="D81" s="16">
        <v>3000</v>
      </c>
    </row>
    <row r="82" spans="1:4" s="14" customFormat="1" ht="15.75">
      <c r="A82" s="48" t="s">
        <v>480</v>
      </c>
      <c r="B82" s="17"/>
      <c r="C82" s="40" t="s">
        <v>468</v>
      </c>
      <c r="D82" s="47">
        <v>3000</v>
      </c>
    </row>
    <row r="83" spans="1:4" s="14" customFormat="1" ht="45">
      <c r="A83" s="15"/>
      <c r="C83" s="36" t="s">
        <v>481</v>
      </c>
      <c r="D83" s="37">
        <v>3000</v>
      </c>
    </row>
    <row r="84" spans="1:4" s="30" customFormat="1" ht="8.25" customHeight="1">
      <c r="A84" s="29"/>
      <c r="C84" s="29"/>
      <c r="D84" s="31"/>
    </row>
    <row r="85" spans="1:4" s="14" customFormat="1" ht="15.75">
      <c r="A85" s="32">
        <v>600</v>
      </c>
      <c r="C85" s="15" t="s">
        <v>482</v>
      </c>
      <c r="D85" s="16">
        <v>25000</v>
      </c>
    </row>
    <row r="86" spans="1:4" s="14" customFormat="1" ht="15.75">
      <c r="A86" s="48">
        <v>60016</v>
      </c>
      <c r="B86" s="17"/>
      <c r="C86" s="40" t="s">
        <v>483</v>
      </c>
      <c r="D86" s="47">
        <v>25000</v>
      </c>
    </row>
    <row r="87" spans="1:4" s="14" customFormat="1" ht="30">
      <c r="A87" s="15"/>
      <c r="C87" s="36" t="s">
        <v>484</v>
      </c>
      <c r="D87" s="37">
        <v>25000</v>
      </c>
    </row>
    <row r="88" spans="1:4" s="25" customFormat="1" ht="8.25" customHeight="1">
      <c r="A88" s="24"/>
      <c r="C88" s="24"/>
      <c r="D88" s="26"/>
    </row>
    <row r="89" spans="1:4" s="14" customFormat="1" ht="15.75">
      <c r="A89" s="32">
        <v>750</v>
      </c>
      <c r="C89" s="15" t="s">
        <v>457</v>
      </c>
      <c r="D89" s="16">
        <v>30</v>
      </c>
    </row>
    <row r="90" spans="1:4" s="14" customFormat="1" ht="15.75">
      <c r="A90" s="48">
        <v>75095</v>
      </c>
      <c r="B90" s="17"/>
      <c r="C90" s="40" t="s">
        <v>468</v>
      </c>
      <c r="D90" s="47">
        <v>30</v>
      </c>
    </row>
    <row r="91" spans="1:4" s="14" customFormat="1" ht="30">
      <c r="A91" s="15"/>
      <c r="C91" s="36" t="s">
        <v>485</v>
      </c>
      <c r="D91" s="37">
        <v>30</v>
      </c>
    </row>
    <row r="92" spans="1:4" s="30" customFormat="1" ht="8.25" customHeight="1">
      <c r="A92" s="29"/>
      <c r="C92" s="29"/>
      <c r="D92" s="31"/>
    </row>
    <row r="93" spans="1:4" s="14" customFormat="1" ht="15.75">
      <c r="A93" s="15">
        <v>900</v>
      </c>
      <c r="C93" s="15" t="s">
        <v>473</v>
      </c>
      <c r="D93" s="16">
        <v>1190</v>
      </c>
    </row>
    <row r="94" spans="1:4" s="14" customFormat="1" ht="15.75">
      <c r="A94" s="40">
        <v>90004</v>
      </c>
      <c r="B94" s="17"/>
      <c r="C94" s="40" t="s">
        <v>474</v>
      </c>
      <c r="D94" s="47">
        <v>1190</v>
      </c>
    </row>
    <row r="95" spans="1:4" s="14" customFormat="1" ht="30">
      <c r="A95" s="15"/>
      <c r="C95" s="36" t="s">
        <v>486</v>
      </c>
      <c r="D95" s="37">
        <v>1190</v>
      </c>
    </row>
    <row r="96" spans="1:4" s="30" customFormat="1" ht="8.25" customHeight="1">
      <c r="A96" s="29"/>
      <c r="C96" s="29"/>
      <c r="D96" s="31"/>
    </row>
    <row r="97" spans="1:4" s="14" customFormat="1" ht="15.75">
      <c r="A97" s="15">
        <v>921</v>
      </c>
      <c r="C97" s="15" t="s">
        <v>487</v>
      </c>
      <c r="D97" s="16">
        <v>5390</v>
      </c>
    </row>
    <row r="98" spans="1:4" s="14" customFormat="1" ht="15.75">
      <c r="A98" s="40">
        <v>92195</v>
      </c>
      <c r="B98" s="17"/>
      <c r="C98" s="40" t="s">
        <v>468</v>
      </c>
      <c r="D98" s="47">
        <v>5390</v>
      </c>
    </row>
    <row r="99" spans="1:4" s="14" customFormat="1" ht="60">
      <c r="A99" s="15"/>
      <c r="C99" s="36" t="s">
        <v>488</v>
      </c>
      <c r="D99" s="37">
        <v>5390</v>
      </c>
    </row>
    <row r="100" spans="1:4" s="30" customFormat="1" ht="8.25" customHeight="1">
      <c r="A100" s="29"/>
      <c r="C100" s="29"/>
      <c r="D100" s="31"/>
    </row>
    <row r="101" spans="1:4" s="14" customFormat="1" ht="15.75">
      <c r="A101" s="15">
        <v>926</v>
      </c>
      <c r="C101" s="15" t="s">
        <v>489</v>
      </c>
      <c r="D101" s="16">
        <v>30000</v>
      </c>
    </row>
    <row r="102" spans="1:4" s="44" customFormat="1" ht="15.75">
      <c r="A102" s="40">
        <v>92695</v>
      </c>
      <c r="B102" s="51"/>
      <c r="C102" s="40" t="s">
        <v>468</v>
      </c>
      <c r="D102" s="47">
        <v>30000</v>
      </c>
    </row>
    <row r="103" spans="1:4" s="44" customFormat="1" ht="45">
      <c r="A103" s="38"/>
      <c r="C103" s="36" t="s">
        <v>490</v>
      </c>
      <c r="D103" s="37">
        <v>25000</v>
      </c>
    </row>
    <row r="104" spans="1:4" s="44" customFormat="1" ht="15.75">
      <c r="A104" s="38"/>
      <c r="C104" s="54" t="s">
        <v>491</v>
      </c>
      <c r="D104" s="37">
        <v>5000</v>
      </c>
    </row>
    <row r="105" spans="1:4" s="44" customFormat="1" ht="10.5" customHeight="1">
      <c r="A105" s="38"/>
      <c r="C105" s="38"/>
      <c r="D105" s="39"/>
    </row>
    <row r="106" spans="1:4" s="25" customFormat="1" ht="15.75">
      <c r="A106" s="27" t="s">
        <v>492</v>
      </c>
      <c r="C106" s="27" t="s">
        <v>493</v>
      </c>
      <c r="D106" s="28">
        <v>7798480</v>
      </c>
    </row>
    <row r="107" spans="1:4" s="30" customFormat="1" ht="8.25" customHeight="1">
      <c r="A107" s="29"/>
      <c r="C107" s="29"/>
      <c r="D107" s="31"/>
    </row>
    <row r="108" spans="1:4" s="14" customFormat="1" ht="15.75">
      <c r="A108" s="15">
        <v>750</v>
      </c>
      <c r="C108" s="15" t="s">
        <v>457</v>
      </c>
      <c r="D108" s="16">
        <v>516</v>
      </c>
    </row>
    <row r="109" spans="1:4" s="14" customFormat="1" ht="15.75">
      <c r="A109" s="40">
        <v>75095</v>
      </c>
      <c r="B109" s="17"/>
      <c r="C109" s="40" t="s">
        <v>468</v>
      </c>
      <c r="D109" s="47">
        <v>516</v>
      </c>
    </row>
    <row r="110" spans="1:4" s="14" customFormat="1" ht="30">
      <c r="A110" s="15"/>
      <c r="C110" s="36" t="s">
        <v>494</v>
      </c>
      <c r="D110" s="37">
        <v>516</v>
      </c>
    </row>
    <row r="111" spans="1:4" s="14" customFormat="1" ht="15.75">
      <c r="A111" s="15">
        <v>758</v>
      </c>
      <c r="C111" s="15" t="s">
        <v>495</v>
      </c>
      <c r="D111" s="16">
        <v>7797815</v>
      </c>
    </row>
    <row r="112" spans="1:4" s="14" customFormat="1" ht="15.75">
      <c r="A112" s="40">
        <v>75814</v>
      </c>
      <c r="B112" s="17"/>
      <c r="C112" s="40" t="s">
        <v>496</v>
      </c>
      <c r="D112" s="47">
        <v>7797815</v>
      </c>
    </row>
    <row r="113" spans="1:4" s="14" customFormat="1" ht="15.75">
      <c r="A113" s="34"/>
      <c r="C113" s="36" t="s">
        <v>497</v>
      </c>
      <c r="D113" s="35"/>
    </row>
    <row r="114" spans="1:4" s="14" customFormat="1" ht="45">
      <c r="A114" s="15"/>
      <c r="C114" s="54" t="s">
        <v>498</v>
      </c>
      <c r="D114" s="37">
        <v>203555</v>
      </c>
    </row>
    <row r="115" spans="1:4" s="14" customFormat="1" ht="60">
      <c r="A115" s="15"/>
      <c r="C115" s="54" t="s">
        <v>499</v>
      </c>
      <c r="D115" s="37">
        <v>4000000</v>
      </c>
    </row>
    <row r="116" spans="1:4" s="14" customFormat="1" ht="75">
      <c r="A116" s="15"/>
      <c r="C116" s="54" t="s">
        <v>500</v>
      </c>
      <c r="D116" s="37">
        <v>1200000</v>
      </c>
    </row>
    <row r="117" spans="1:4" s="14" customFormat="1" ht="60">
      <c r="A117" s="15"/>
      <c r="C117" s="54" t="s">
        <v>501</v>
      </c>
      <c r="D117" s="37">
        <v>900000</v>
      </c>
    </row>
    <row r="118" spans="1:4" s="14" customFormat="1" ht="60">
      <c r="A118" s="15"/>
      <c r="C118" s="54" t="s">
        <v>502</v>
      </c>
      <c r="D118" s="37">
        <v>1494260</v>
      </c>
    </row>
    <row r="119" spans="1:4" s="30" customFormat="1" ht="9" customHeight="1" hidden="1">
      <c r="A119" s="29"/>
      <c r="C119" s="29"/>
      <c r="D119" s="31"/>
    </row>
    <row r="120" spans="1:4" s="44" customFormat="1" ht="15.75" hidden="1">
      <c r="A120" s="49">
        <v>900</v>
      </c>
      <c r="C120" s="38" t="s">
        <v>503</v>
      </c>
      <c r="D120" s="55">
        <v>0</v>
      </c>
    </row>
    <row r="121" spans="1:4" s="44" customFormat="1" ht="15.75" hidden="1">
      <c r="A121" s="50">
        <v>90013</v>
      </c>
      <c r="B121" s="51"/>
      <c r="C121" s="41" t="s">
        <v>504</v>
      </c>
      <c r="D121" s="56">
        <v>0</v>
      </c>
    </row>
    <row r="122" spans="1:4" s="44" customFormat="1" ht="30" hidden="1">
      <c r="A122" s="38"/>
      <c r="C122" s="52" t="s">
        <v>505</v>
      </c>
      <c r="D122" s="53"/>
    </row>
    <row r="123" spans="1:4" s="30" customFormat="1" ht="9" customHeight="1" hidden="1">
      <c r="A123" s="29"/>
      <c r="C123" s="29"/>
      <c r="D123" s="31"/>
    </row>
    <row r="124" spans="1:4" s="44" customFormat="1" ht="15.75" hidden="1">
      <c r="A124" s="50">
        <v>90095</v>
      </c>
      <c r="B124" s="51"/>
      <c r="C124" s="41" t="s">
        <v>468</v>
      </c>
      <c r="D124" s="56">
        <v>0</v>
      </c>
    </row>
    <row r="125" spans="1:4" s="44" customFormat="1" ht="30" hidden="1">
      <c r="A125" s="38"/>
      <c r="C125" s="52" t="s">
        <v>506</v>
      </c>
      <c r="D125" s="53"/>
    </row>
    <row r="126" spans="1:4" s="30" customFormat="1" ht="9" customHeight="1" hidden="1">
      <c r="A126" s="29"/>
      <c r="C126" s="29"/>
      <c r="D126" s="31"/>
    </row>
    <row r="127" spans="1:4" s="44" customFormat="1" ht="15.75" hidden="1">
      <c r="A127" s="38">
        <v>925</v>
      </c>
      <c r="C127" s="38" t="s">
        <v>507</v>
      </c>
      <c r="D127" s="39">
        <v>0</v>
      </c>
    </row>
    <row r="128" spans="1:4" s="44" customFormat="1" ht="15.75" hidden="1">
      <c r="A128" s="41">
        <v>92695</v>
      </c>
      <c r="B128" s="51"/>
      <c r="C128" s="41" t="s">
        <v>468</v>
      </c>
      <c r="D128" s="42">
        <v>0</v>
      </c>
    </row>
    <row r="129" spans="1:4" s="46" customFormat="1" ht="30" hidden="1">
      <c r="A129" s="57"/>
      <c r="C129" s="36" t="s">
        <v>508</v>
      </c>
      <c r="D129" s="58"/>
    </row>
    <row r="130" spans="1:4" s="30" customFormat="1" ht="9" customHeight="1">
      <c r="A130" s="29"/>
      <c r="C130" s="29"/>
      <c r="D130" s="31"/>
    </row>
    <row r="131" spans="1:4" s="14" customFormat="1" ht="15.75">
      <c r="A131" s="15">
        <v>926</v>
      </c>
      <c r="C131" s="15" t="s">
        <v>489</v>
      </c>
      <c r="D131" s="16">
        <v>149</v>
      </c>
    </row>
    <row r="132" spans="1:4" s="44" customFormat="1" ht="15.75">
      <c r="A132" s="40">
        <v>92695</v>
      </c>
      <c r="B132" s="51"/>
      <c r="C132" s="40" t="s">
        <v>468</v>
      </c>
      <c r="D132" s="47">
        <v>149</v>
      </c>
    </row>
    <row r="133" spans="1:4" s="46" customFormat="1" ht="30">
      <c r="A133" s="57"/>
      <c r="C133" s="36" t="s">
        <v>509</v>
      </c>
      <c r="D133" s="58">
        <v>149</v>
      </c>
    </row>
    <row r="134" spans="1:4" s="30" customFormat="1" ht="8.25" customHeight="1">
      <c r="A134" s="29"/>
      <c r="C134" s="29"/>
      <c r="D134" s="31"/>
    </row>
    <row r="135" spans="1:4" s="25" customFormat="1" ht="31.5">
      <c r="A135" s="27" t="s">
        <v>510</v>
      </c>
      <c r="C135" s="27" t="s">
        <v>511</v>
      </c>
      <c r="D135" s="28">
        <v>598599</v>
      </c>
    </row>
    <row r="136" spans="1:4" s="25" customFormat="1" ht="8.25" customHeight="1">
      <c r="A136" s="24"/>
      <c r="C136" s="24"/>
      <c r="D136" s="26"/>
    </row>
    <row r="137" spans="1:4" s="14" customFormat="1" ht="15.75">
      <c r="A137" s="32">
        <v>900</v>
      </c>
      <c r="C137" s="15" t="s">
        <v>503</v>
      </c>
      <c r="D137" s="16">
        <v>598599</v>
      </c>
    </row>
    <row r="138" spans="1:4" s="14" customFormat="1" ht="15.75">
      <c r="A138" s="48">
        <v>90002</v>
      </c>
      <c r="B138" s="17"/>
      <c r="C138" s="40" t="s">
        <v>512</v>
      </c>
      <c r="D138" s="47">
        <v>598599</v>
      </c>
    </row>
    <row r="139" spans="1:4" s="14" customFormat="1" ht="31.5">
      <c r="A139" s="34"/>
      <c r="C139" s="34" t="s">
        <v>513</v>
      </c>
      <c r="D139" s="35">
        <v>598599</v>
      </c>
    </row>
    <row r="140" spans="1:4" s="30" customFormat="1" ht="8.25" customHeight="1">
      <c r="A140" s="29"/>
      <c r="C140" s="29"/>
      <c r="D140" s="31"/>
    </row>
    <row r="141" spans="1:4" s="25" customFormat="1" ht="15.75">
      <c r="A141" s="27" t="s">
        <v>514</v>
      </c>
      <c r="C141" s="27" t="s">
        <v>515</v>
      </c>
      <c r="D141" s="28">
        <v>691141</v>
      </c>
    </row>
    <row r="142" spans="1:4" s="30" customFormat="1" ht="8.25" customHeight="1">
      <c r="A142" s="29"/>
      <c r="C142" s="29"/>
      <c r="D142" s="31"/>
    </row>
    <row r="143" spans="1:4" s="14" customFormat="1" ht="15.75">
      <c r="A143" s="15">
        <v>600</v>
      </c>
      <c r="C143" s="15" t="s">
        <v>482</v>
      </c>
      <c r="D143" s="16">
        <v>588441</v>
      </c>
    </row>
    <row r="144" spans="1:4" s="14" customFormat="1" ht="18" customHeight="1">
      <c r="A144" s="40">
        <v>60016</v>
      </c>
      <c r="B144" s="17"/>
      <c r="C144" s="40" t="s">
        <v>516</v>
      </c>
      <c r="D144" s="47">
        <v>588441</v>
      </c>
    </row>
    <row r="145" spans="1:4" s="14" customFormat="1" ht="30">
      <c r="A145" s="15"/>
      <c r="C145" s="36" t="s">
        <v>517</v>
      </c>
      <c r="D145" s="37">
        <v>588441</v>
      </c>
    </row>
    <row r="146" spans="1:4" s="25" customFormat="1" ht="8.25" customHeight="1">
      <c r="A146" s="24"/>
      <c r="C146" s="24"/>
      <c r="D146" s="26"/>
    </row>
    <row r="147" spans="1:4" s="14" customFormat="1" ht="15.75">
      <c r="A147" s="32">
        <v>801</v>
      </c>
      <c r="C147" s="15" t="s">
        <v>467</v>
      </c>
      <c r="D147" s="16">
        <v>102700</v>
      </c>
    </row>
    <row r="148" spans="1:4" s="14" customFormat="1" ht="15.75">
      <c r="A148" s="48">
        <v>80197</v>
      </c>
      <c r="B148" s="17"/>
      <c r="C148" s="40" t="s">
        <v>518</v>
      </c>
      <c r="D148" s="47">
        <v>102700</v>
      </c>
    </row>
    <row r="149" spans="1:4" s="14" customFormat="1" ht="31.5">
      <c r="A149" s="34"/>
      <c r="C149" s="34" t="s">
        <v>519</v>
      </c>
      <c r="D149" s="35">
        <v>102700</v>
      </c>
    </row>
    <row r="150" spans="1:4" s="25" customFormat="1" ht="8.25" customHeight="1">
      <c r="A150" s="24"/>
      <c r="C150" s="24"/>
      <c r="D150" s="26"/>
    </row>
    <row r="151" spans="1:4" s="14" customFormat="1" ht="15.75" hidden="1">
      <c r="A151" s="32">
        <v>900</v>
      </c>
      <c r="C151" s="15" t="s">
        <v>473</v>
      </c>
      <c r="D151" s="16">
        <v>0</v>
      </c>
    </row>
    <row r="152" spans="1:4" s="44" customFormat="1" ht="15.75" hidden="1">
      <c r="A152" s="50">
        <v>90004</v>
      </c>
      <c r="B152" s="51"/>
      <c r="C152" s="41" t="s">
        <v>474</v>
      </c>
      <c r="D152" s="42">
        <v>0</v>
      </c>
    </row>
    <row r="153" spans="1:4" s="44" customFormat="1" ht="31.5" hidden="1">
      <c r="A153" s="43"/>
      <c r="C153" s="43" t="s">
        <v>520</v>
      </c>
      <c r="D153" s="45"/>
    </row>
    <row r="154" spans="1:4" s="30" customFormat="1" ht="8.25" customHeight="1" hidden="1">
      <c r="A154" s="29"/>
      <c r="C154" s="29"/>
      <c r="D154" s="31"/>
    </row>
    <row r="155" spans="1:4" s="25" customFormat="1" ht="47.25">
      <c r="A155" s="27" t="s">
        <v>521</v>
      </c>
      <c r="C155" s="27" t="s">
        <v>522</v>
      </c>
      <c r="D155" s="28">
        <v>-150000</v>
      </c>
    </row>
    <row r="156" spans="1:4" s="25" customFormat="1" ht="8.25" customHeight="1">
      <c r="A156" s="24"/>
      <c r="C156" s="24"/>
      <c r="D156" s="26"/>
    </row>
    <row r="157" spans="1:4" s="14" customFormat="1" ht="15.75">
      <c r="A157" s="32">
        <v>801</v>
      </c>
      <c r="C157" s="15" t="s">
        <v>467</v>
      </c>
      <c r="D157" s="16">
        <v>-150000</v>
      </c>
    </row>
    <row r="158" spans="1:4" s="14" customFormat="1" ht="15.75">
      <c r="A158" s="48">
        <v>80195</v>
      </c>
      <c r="B158" s="17"/>
      <c r="C158" s="40" t="s">
        <v>468</v>
      </c>
      <c r="D158" s="47">
        <v>-150000</v>
      </c>
    </row>
    <row r="159" spans="1:4" s="14" customFormat="1" ht="51" customHeight="1">
      <c r="A159" s="34"/>
      <c r="C159" s="34" t="s">
        <v>523</v>
      </c>
      <c r="D159" s="35">
        <v>-150000</v>
      </c>
    </row>
    <row r="160" spans="1:4" s="30" customFormat="1" ht="8.25" customHeight="1">
      <c r="A160" s="29"/>
      <c r="C160" s="29"/>
      <c r="D160" s="31"/>
    </row>
    <row r="161" spans="1:4" s="25" customFormat="1" ht="31.5">
      <c r="A161" s="27" t="s">
        <v>524</v>
      </c>
      <c r="C161" s="27" t="s">
        <v>525</v>
      </c>
      <c r="D161" s="28">
        <v>8434487</v>
      </c>
    </row>
    <row r="162" spans="1:4" s="30" customFormat="1" ht="8.25" customHeight="1" hidden="1">
      <c r="A162" s="29"/>
      <c r="C162" s="29"/>
      <c r="D162" s="31"/>
    </row>
    <row r="163" spans="1:4" s="44" customFormat="1" ht="15.75" hidden="1">
      <c r="A163" s="49">
        <v>852</v>
      </c>
      <c r="C163" s="38" t="s">
        <v>526</v>
      </c>
      <c r="D163" s="39">
        <v>0</v>
      </c>
    </row>
    <row r="164" spans="1:4" s="44" customFormat="1" ht="15.75" hidden="1">
      <c r="A164" s="50">
        <v>85228</v>
      </c>
      <c r="B164" s="51"/>
      <c r="C164" s="41" t="s">
        <v>527</v>
      </c>
      <c r="D164" s="42">
        <v>0</v>
      </c>
    </row>
    <row r="165" spans="1:4" s="44" customFormat="1" ht="31.5" hidden="1">
      <c r="A165" s="43"/>
      <c r="C165" s="43" t="s">
        <v>528</v>
      </c>
      <c r="D165" s="45"/>
    </row>
    <row r="166" spans="1:4" s="30" customFormat="1" ht="8.25" customHeight="1">
      <c r="A166" s="29"/>
      <c r="C166" s="29"/>
      <c r="D166" s="31"/>
    </row>
    <row r="167" spans="1:4" s="14" customFormat="1" ht="15.75">
      <c r="A167" s="32">
        <v>900</v>
      </c>
      <c r="C167" s="15" t="s">
        <v>503</v>
      </c>
      <c r="D167" s="16">
        <v>1199390</v>
      </c>
    </row>
    <row r="168" spans="1:4" s="14" customFormat="1" ht="15.75">
      <c r="A168" s="48">
        <v>90002</v>
      </c>
      <c r="B168" s="17"/>
      <c r="C168" s="40" t="s">
        <v>512</v>
      </c>
      <c r="D168" s="47">
        <v>1199390</v>
      </c>
    </row>
    <row r="169" spans="1:4" s="14" customFormat="1" ht="31.5">
      <c r="A169" s="34"/>
      <c r="C169" s="34" t="s">
        <v>529</v>
      </c>
      <c r="D169" s="35">
        <v>1199390</v>
      </c>
    </row>
    <row r="170" spans="1:4" s="30" customFormat="1" ht="8.25" customHeight="1">
      <c r="A170" s="29"/>
      <c r="C170" s="29"/>
      <c r="D170" s="31"/>
    </row>
    <row r="171" spans="1:4" s="14" customFormat="1" ht="15.75">
      <c r="A171" s="32">
        <v>926</v>
      </c>
      <c r="C171" s="15" t="s">
        <v>489</v>
      </c>
      <c r="D171" s="16">
        <v>7235097</v>
      </c>
    </row>
    <row r="172" spans="1:4" s="14" customFormat="1" ht="15.75">
      <c r="A172" s="48">
        <v>92604</v>
      </c>
      <c r="B172" s="17"/>
      <c r="C172" s="40" t="s">
        <v>530</v>
      </c>
      <c r="D172" s="47">
        <v>7235097</v>
      </c>
    </row>
    <row r="173" spans="1:4" s="14" customFormat="1" ht="31.5">
      <c r="A173" s="34"/>
      <c r="C173" s="34" t="s">
        <v>531</v>
      </c>
      <c r="D173" s="35">
        <v>7235097</v>
      </c>
    </row>
    <row r="174" spans="1:4" s="30" customFormat="1" ht="8.25" customHeight="1">
      <c r="A174" s="29"/>
      <c r="C174" s="29"/>
      <c r="D174" s="31"/>
    </row>
    <row r="175" spans="1:4" s="63" customFormat="1" ht="15" customHeight="1" hidden="1">
      <c r="A175" s="59"/>
      <c r="B175" s="60" t="s">
        <v>532</v>
      </c>
      <c r="C175" s="61" t="s">
        <v>533</v>
      </c>
      <c r="D175" s="62">
        <v>0</v>
      </c>
    </row>
    <row r="176" spans="1:4" s="30" customFormat="1" ht="8.25" customHeight="1" hidden="1">
      <c r="A176" s="29" t="s">
        <v>534</v>
      </c>
      <c r="C176" s="29"/>
      <c r="D176" s="31"/>
    </row>
    <row r="177" spans="1:4" s="30" customFormat="1" ht="31.5" hidden="1">
      <c r="A177" s="64" t="s">
        <v>535</v>
      </c>
      <c r="C177" s="64" t="s">
        <v>536</v>
      </c>
      <c r="D177" s="65">
        <v>0</v>
      </c>
    </row>
    <row r="178" spans="1:4" s="30" customFormat="1" ht="8.25" customHeight="1" hidden="1">
      <c r="A178" s="29"/>
      <c r="C178" s="29"/>
      <c r="D178" s="31"/>
    </row>
    <row r="179" spans="1:4" s="44" customFormat="1" ht="15.75" hidden="1">
      <c r="A179" s="49">
        <v>926</v>
      </c>
      <c r="C179" s="38" t="s">
        <v>489</v>
      </c>
      <c r="D179" s="39">
        <v>0</v>
      </c>
    </row>
    <row r="180" spans="1:4" s="44" customFormat="1" ht="19.5" customHeight="1" hidden="1">
      <c r="A180" s="50">
        <v>92695</v>
      </c>
      <c r="B180" s="51"/>
      <c r="C180" s="41" t="s">
        <v>468</v>
      </c>
      <c r="D180" s="42">
        <v>0</v>
      </c>
    </row>
    <row r="181" spans="1:4" s="44" customFormat="1" ht="18" customHeight="1" hidden="1">
      <c r="A181" s="43"/>
      <c r="C181" s="43" t="s">
        <v>537</v>
      </c>
      <c r="D181" s="53"/>
    </row>
    <row r="182" spans="1:4" s="30" customFormat="1" ht="8.25" customHeight="1" hidden="1">
      <c r="A182" s="29"/>
      <c r="C182" s="29"/>
      <c r="D182" s="31"/>
    </row>
    <row r="183" spans="1:4" s="23" customFormat="1" ht="15" customHeight="1">
      <c r="A183" s="19"/>
      <c r="B183" s="20" t="s">
        <v>538</v>
      </c>
      <c r="C183" s="21" t="s">
        <v>539</v>
      </c>
      <c r="D183" s="22">
        <v>-154688</v>
      </c>
    </row>
    <row r="184" spans="1:4" s="30" customFormat="1" ht="8.25" customHeight="1">
      <c r="A184" s="29" t="s">
        <v>534</v>
      </c>
      <c r="C184" s="29"/>
      <c r="D184" s="31"/>
    </row>
    <row r="185" spans="1:4" s="25" customFormat="1" ht="31.5">
      <c r="A185" s="27" t="s">
        <v>540</v>
      </c>
      <c r="C185" s="27" t="s">
        <v>541</v>
      </c>
      <c r="D185" s="28">
        <v>-343010</v>
      </c>
    </row>
    <row r="186" spans="1:4" s="25" customFormat="1" ht="8.25" customHeight="1">
      <c r="A186" s="24"/>
      <c r="C186" s="24"/>
      <c r="D186" s="26"/>
    </row>
    <row r="187" spans="1:4" s="14" customFormat="1" ht="15.75">
      <c r="A187" s="15">
        <v>853</v>
      </c>
      <c r="C187" s="15" t="s">
        <v>470</v>
      </c>
      <c r="D187" s="16">
        <v>-343010</v>
      </c>
    </row>
    <row r="188" spans="1:4" s="14" customFormat="1" ht="19.5" customHeight="1">
      <c r="A188" s="40">
        <v>85395</v>
      </c>
      <c r="B188" s="17"/>
      <c r="C188" s="40" t="s">
        <v>468</v>
      </c>
      <c r="D188" s="47">
        <v>-343010</v>
      </c>
    </row>
    <row r="189" spans="1:4" s="14" customFormat="1" ht="30" customHeight="1">
      <c r="A189" s="15"/>
      <c r="C189" s="36" t="s">
        <v>542</v>
      </c>
      <c r="D189" s="37">
        <v>-343010</v>
      </c>
    </row>
    <row r="190" spans="1:4" s="30" customFormat="1" ht="8.25" customHeight="1">
      <c r="A190" s="29"/>
      <c r="C190" s="29"/>
      <c r="D190" s="31"/>
    </row>
    <row r="191" spans="1:4" s="25" customFormat="1" ht="31.5">
      <c r="A191" s="27" t="s">
        <v>543</v>
      </c>
      <c r="C191" s="27" t="s">
        <v>544</v>
      </c>
      <c r="D191" s="28">
        <v>212000</v>
      </c>
    </row>
    <row r="192" spans="1:4" s="30" customFormat="1" ht="8.25" customHeight="1">
      <c r="A192" s="29"/>
      <c r="C192" s="29"/>
      <c r="D192" s="31"/>
    </row>
    <row r="193" spans="1:4" s="14" customFormat="1" ht="15.75">
      <c r="A193" s="15">
        <v>801</v>
      </c>
      <c r="C193" s="15" t="s">
        <v>467</v>
      </c>
      <c r="D193" s="16">
        <v>140000</v>
      </c>
    </row>
    <row r="194" spans="1:4" s="14" customFormat="1" ht="19.5" customHeight="1">
      <c r="A194" s="40">
        <v>80110</v>
      </c>
      <c r="B194" s="17"/>
      <c r="C194" s="40" t="s">
        <v>518</v>
      </c>
      <c r="D194" s="47">
        <v>140000</v>
      </c>
    </row>
    <row r="195" spans="1:4" s="14" customFormat="1" ht="55.5" customHeight="1">
      <c r="A195" s="15"/>
      <c r="C195" s="36" t="s">
        <v>545</v>
      </c>
      <c r="D195" s="37">
        <v>140000</v>
      </c>
    </row>
    <row r="196" spans="1:4" s="25" customFormat="1" ht="8.25" customHeight="1">
      <c r="A196" s="24"/>
      <c r="C196" s="24"/>
      <c r="D196" s="26"/>
    </row>
    <row r="197" spans="1:4" s="14" customFormat="1" ht="15.75">
      <c r="A197" s="15">
        <v>900</v>
      </c>
      <c r="C197" s="15" t="s">
        <v>503</v>
      </c>
      <c r="D197" s="16">
        <v>72000</v>
      </c>
    </row>
    <row r="198" spans="1:4" s="14" customFormat="1" ht="19.5" customHeight="1">
      <c r="A198" s="40">
        <v>90095</v>
      </c>
      <c r="B198" s="17"/>
      <c r="C198" s="40" t="s">
        <v>468</v>
      </c>
      <c r="D198" s="47">
        <v>72000</v>
      </c>
    </row>
    <row r="199" spans="1:4" s="14" customFormat="1" ht="55.5" customHeight="1">
      <c r="A199" s="15"/>
      <c r="C199" s="36" t="s">
        <v>546</v>
      </c>
      <c r="D199" s="37">
        <v>72000</v>
      </c>
    </row>
    <row r="200" spans="1:4" s="44" customFormat="1" ht="15.75">
      <c r="A200" s="38"/>
      <c r="C200" s="52"/>
      <c r="D200" s="53"/>
    </row>
    <row r="201" spans="1:4" s="25" customFormat="1" ht="48" customHeight="1">
      <c r="A201" s="27" t="s">
        <v>547</v>
      </c>
      <c r="C201" s="27" t="s">
        <v>548</v>
      </c>
      <c r="D201" s="28">
        <v>-23678</v>
      </c>
    </row>
    <row r="202" spans="1:4" s="25" customFormat="1" ht="8.25" customHeight="1" hidden="1">
      <c r="A202" s="24"/>
      <c r="C202" s="24"/>
      <c r="D202" s="26"/>
    </row>
    <row r="203" spans="1:4" s="44" customFormat="1" ht="15.75" hidden="1">
      <c r="A203" s="38">
        <v>750</v>
      </c>
      <c r="C203" s="38" t="s">
        <v>457</v>
      </c>
      <c r="D203" s="39">
        <v>0</v>
      </c>
    </row>
    <row r="204" spans="1:4" s="44" customFormat="1" ht="19.5" customHeight="1" hidden="1">
      <c r="A204" s="41">
        <v>75023</v>
      </c>
      <c r="B204" s="51"/>
      <c r="C204" s="41" t="s">
        <v>549</v>
      </c>
      <c r="D204" s="42">
        <v>0</v>
      </c>
    </row>
    <row r="205" spans="1:4" s="44" customFormat="1" ht="64.5" customHeight="1" hidden="1">
      <c r="A205" s="38"/>
      <c r="C205" s="52" t="s">
        <v>550</v>
      </c>
      <c r="D205" s="53"/>
    </row>
    <row r="206" spans="1:4" s="25" customFormat="1" ht="8.25" customHeight="1">
      <c r="A206" s="24"/>
      <c r="C206" s="24"/>
      <c r="D206" s="26"/>
    </row>
    <row r="207" spans="1:4" s="14" customFormat="1" ht="15.75">
      <c r="A207" s="15">
        <v>801</v>
      </c>
      <c r="C207" s="15" t="s">
        <v>551</v>
      </c>
      <c r="D207" s="16">
        <v>-23678</v>
      </c>
    </row>
    <row r="208" spans="1:4" s="14" customFormat="1" ht="19.5" customHeight="1">
      <c r="A208" s="40">
        <v>80110</v>
      </c>
      <c r="B208" s="17"/>
      <c r="C208" s="40" t="s">
        <v>518</v>
      </c>
      <c r="D208" s="47">
        <v>-23678</v>
      </c>
    </row>
    <row r="209" spans="1:4" s="14" customFormat="1" ht="48.75" customHeight="1">
      <c r="A209" s="15"/>
      <c r="C209" s="36" t="s">
        <v>552</v>
      </c>
      <c r="D209" s="37">
        <v>-23678</v>
      </c>
    </row>
    <row r="210" spans="1:4" s="30" customFormat="1" ht="8.25" customHeight="1">
      <c r="A210" s="29"/>
      <c r="C210" s="29"/>
      <c r="D210" s="31"/>
    </row>
    <row r="211" spans="1:4" s="23" customFormat="1" ht="48.75" customHeight="1">
      <c r="A211" s="19"/>
      <c r="B211" s="20" t="s">
        <v>553</v>
      </c>
      <c r="C211" s="21" t="s">
        <v>554</v>
      </c>
      <c r="D211" s="22">
        <v>332500</v>
      </c>
    </row>
    <row r="212" spans="1:4" s="30" customFormat="1" ht="7.5" customHeight="1" hidden="1">
      <c r="A212" s="29" t="s">
        <v>534</v>
      </c>
      <c r="C212" s="29"/>
      <c r="D212" s="31"/>
    </row>
    <row r="213" spans="1:4" s="30" customFormat="1" ht="48.75" customHeight="1" hidden="1">
      <c r="A213" s="64" t="s">
        <v>555</v>
      </c>
      <c r="C213" s="64" t="s">
        <v>556</v>
      </c>
      <c r="D213" s="65">
        <v>0</v>
      </c>
    </row>
    <row r="214" spans="1:4" s="30" customFormat="1" ht="7.5" customHeight="1" hidden="1">
      <c r="A214" s="64"/>
      <c r="C214" s="64"/>
      <c r="D214" s="65"/>
    </row>
    <row r="215" spans="1:4" s="44" customFormat="1" ht="15.75" hidden="1">
      <c r="A215" s="38">
        <v>801</v>
      </c>
      <c r="C215" s="38" t="s">
        <v>467</v>
      </c>
      <c r="D215" s="39">
        <v>0</v>
      </c>
    </row>
    <row r="216" spans="1:4" s="30" customFormat="1" ht="8.25" customHeight="1" hidden="1">
      <c r="A216" s="29"/>
      <c r="C216" s="29"/>
      <c r="D216" s="31"/>
    </row>
    <row r="217" spans="1:4" s="44" customFormat="1" ht="15.75" hidden="1">
      <c r="A217" s="41">
        <v>80103</v>
      </c>
      <c r="B217" s="51"/>
      <c r="C217" s="41" t="s">
        <v>557</v>
      </c>
      <c r="D217" s="42">
        <v>0</v>
      </c>
    </row>
    <row r="218" spans="1:4" s="44" customFormat="1" ht="30" hidden="1">
      <c r="A218" s="38"/>
      <c r="C218" s="52" t="s">
        <v>558</v>
      </c>
      <c r="D218" s="53"/>
    </row>
    <row r="219" spans="1:4" s="30" customFormat="1" ht="8.25" customHeight="1" hidden="1">
      <c r="A219" s="29"/>
      <c r="C219" s="29"/>
      <c r="D219" s="31"/>
    </row>
    <row r="220" spans="1:4" s="44" customFormat="1" ht="15.75" hidden="1">
      <c r="A220" s="41">
        <v>80104</v>
      </c>
      <c r="B220" s="51"/>
      <c r="C220" s="41" t="s">
        <v>559</v>
      </c>
      <c r="D220" s="42">
        <v>0</v>
      </c>
    </row>
    <row r="221" spans="1:4" s="44" customFormat="1" ht="30" hidden="1">
      <c r="A221" s="38"/>
      <c r="C221" s="52" t="s">
        <v>558</v>
      </c>
      <c r="D221" s="53"/>
    </row>
    <row r="222" spans="1:4" s="30" customFormat="1" ht="8.25" customHeight="1" hidden="1">
      <c r="A222" s="29"/>
      <c r="C222" s="29"/>
      <c r="D222" s="31"/>
    </row>
    <row r="223" spans="1:4" s="44" customFormat="1" ht="15.75" hidden="1">
      <c r="A223" s="41">
        <v>80105</v>
      </c>
      <c r="B223" s="51"/>
      <c r="C223" s="41" t="s">
        <v>560</v>
      </c>
      <c r="D223" s="42">
        <v>0</v>
      </c>
    </row>
    <row r="224" spans="1:4" s="44" customFormat="1" ht="30" hidden="1">
      <c r="A224" s="38"/>
      <c r="C224" s="52" t="s">
        <v>558</v>
      </c>
      <c r="D224" s="53"/>
    </row>
    <row r="225" spans="1:4" s="30" customFormat="1" ht="8.25" customHeight="1">
      <c r="A225" s="29" t="s">
        <v>534</v>
      </c>
      <c r="C225" s="29"/>
      <c r="D225" s="31"/>
    </row>
    <row r="226" spans="1:4" s="25" customFormat="1" ht="47.25">
      <c r="A226" s="27" t="s">
        <v>561</v>
      </c>
      <c r="C226" s="27" t="s">
        <v>562</v>
      </c>
      <c r="D226" s="28">
        <v>332500</v>
      </c>
    </row>
    <row r="227" spans="1:4" s="30" customFormat="1" ht="8.25" customHeight="1">
      <c r="A227" s="29"/>
      <c r="C227" s="29"/>
      <c r="D227" s="31"/>
    </row>
    <row r="228" spans="1:4" s="14" customFormat="1" ht="15.75">
      <c r="A228" s="32">
        <v>803</v>
      </c>
      <c r="C228" s="15" t="s">
        <v>563</v>
      </c>
      <c r="D228" s="16">
        <v>332500</v>
      </c>
    </row>
    <row r="229" spans="1:4" s="14" customFormat="1" ht="19.5" customHeight="1">
      <c r="A229" s="48">
        <v>80395</v>
      </c>
      <c r="B229" s="17"/>
      <c r="C229" s="40" t="s">
        <v>468</v>
      </c>
      <c r="D229" s="47">
        <v>332500</v>
      </c>
    </row>
    <row r="230" spans="1:4" s="14" customFormat="1" ht="47.25">
      <c r="A230" s="34"/>
      <c r="C230" s="34" t="s">
        <v>564</v>
      </c>
      <c r="D230" s="37">
        <v>332500</v>
      </c>
    </row>
    <row r="231" spans="1:4" s="30" customFormat="1" ht="8.25" customHeight="1">
      <c r="A231" s="29" t="s">
        <v>534</v>
      </c>
      <c r="C231" s="29"/>
      <c r="D231" s="31"/>
    </row>
    <row r="232" spans="1:4" s="14" customFormat="1" ht="15.75">
      <c r="A232" s="687" t="s">
        <v>565</v>
      </c>
      <c r="B232" s="687"/>
      <c r="C232" s="687"/>
      <c r="D232" s="13">
        <v>192500</v>
      </c>
    </row>
    <row r="233" s="18" customFormat="1" ht="15.75">
      <c r="A233" s="15" t="s">
        <v>428</v>
      </c>
    </row>
    <row r="234" spans="1:4" s="25" customFormat="1" ht="17.25" customHeight="1">
      <c r="A234" s="27" t="s">
        <v>566</v>
      </c>
      <c r="C234" s="27" t="s">
        <v>567</v>
      </c>
      <c r="D234" s="28">
        <v>192500</v>
      </c>
    </row>
    <row r="235" spans="1:4" s="25" customFormat="1" ht="12" customHeight="1">
      <c r="A235" s="24"/>
      <c r="C235" s="24"/>
      <c r="D235" s="26"/>
    </row>
    <row r="236" spans="1:4" s="14" customFormat="1" ht="17.25" customHeight="1">
      <c r="A236" s="15">
        <v>758</v>
      </c>
      <c r="C236" s="15" t="s">
        <v>495</v>
      </c>
      <c r="D236" s="16">
        <v>192500</v>
      </c>
    </row>
    <row r="237" spans="1:4" s="14" customFormat="1" ht="31.5">
      <c r="A237" s="40">
        <v>75801</v>
      </c>
      <c r="B237" s="17"/>
      <c r="C237" s="40" t="s">
        <v>568</v>
      </c>
      <c r="D237" s="47">
        <v>192500</v>
      </c>
    </row>
    <row r="238" spans="1:4" s="14" customFormat="1" ht="75">
      <c r="A238" s="15"/>
      <c r="C238" s="36" t="s">
        <v>569</v>
      </c>
      <c r="D238" s="37">
        <v>192500</v>
      </c>
    </row>
    <row r="239" spans="1:4" s="44" customFormat="1" ht="13.5" customHeight="1">
      <c r="A239" s="38"/>
      <c r="C239" s="52"/>
      <c r="D239" s="53"/>
    </row>
    <row r="240" spans="1:4" s="14" customFormat="1" ht="15.75">
      <c r="A240" s="687" t="s">
        <v>570</v>
      </c>
      <c r="B240" s="687"/>
      <c r="C240" s="687"/>
      <c r="D240" s="13">
        <v>-107157</v>
      </c>
    </row>
    <row r="241" s="66" customFormat="1" ht="15.75">
      <c r="A241" s="15" t="s">
        <v>428</v>
      </c>
    </row>
    <row r="242" spans="1:4" s="25" customFormat="1" ht="8.25" customHeight="1">
      <c r="A242" s="24"/>
      <c r="C242" s="24"/>
      <c r="D242" s="26"/>
    </row>
    <row r="243" spans="1:4" s="25" customFormat="1" ht="31.5">
      <c r="A243" s="27" t="s">
        <v>571</v>
      </c>
      <c r="C243" s="27" t="s">
        <v>541</v>
      </c>
      <c r="D243" s="28">
        <v>-2939789</v>
      </c>
    </row>
    <row r="244" spans="1:4" s="30" customFormat="1" ht="8.25" customHeight="1">
      <c r="A244" s="29"/>
      <c r="C244" s="29"/>
      <c r="D244" s="31"/>
    </row>
    <row r="245" spans="1:4" s="14" customFormat="1" ht="15.75">
      <c r="A245" s="15">
        <v>750</v>
      </c>
      <c r="C245" s="15" t="s">
        <v>457</v>
      </c>
      <c r="D245" s="16">
        <v>-473375</v>
      </c>
    </row>
    <row r="246" spans="1:4" s="14" customFormat="1" ht="15.75">
      <c r="A246" s="40">
        <v>75095</v>
      </c>
      <c r="B246" s="17"/>
      <c r="C246" s="40" t="s">
        <v>468</v>
      </c>
      <c r="D246" s="47">
        <v>-473375</v>
      </c>
    </row>
    <row r="247" spans="1:4" s="14" customFormat="1" ht="24.75" customHeight="1">
      <c r="A247" s="15"/>
      <c r="C247" s="36" t="s">
        <v>572</v>
      </c>
      <c r="D247" s="37">
        <v>-473375</v>
      </c>
    </row>
    <row r="248" spans="1:4" s="30" customFormat="1" ht="8.25" customHeight="1">
      <c r="A248" s="29"/>
      <c r="C248" s="29"/>
      <c r="D248" s="31"/>
    </row>
    <row r="249" spans="1:4" s="14" customFormat="1" ht="15.75">
      <c r="A249" s="15">
        <v>801</v>
      </c>
      <c r="C249" s="15" t="s">
        <v>467</v>
      </c>
      <c r="D249" s="16">
        <v>-132252</v>
      </c>
    </row>
    <row r="250" spans="1:4" s="14" customFormat="1" ht="15.75">
      <c r="A250" s="40">
        <v>80101</v>
      </c>
      <c r="B250" s="17"/>
      <c r="C250" s="40" t="s">
        <v>573</v>
      </c>
      <c r="D250" s="47">
        <v>-132252</v>
      </c>
    </row>
    <row r="251" spans="1:4" s="14" customFormat="1" ht="24.75" customHeight="1">
      <c r="A251" s="15"/>
      <c r="C251" s="36" t="s">
        <v>572</v>
      </c>
      <c r="D251" s="37">
        <v>-132252</v>
      </c>
    </row>
    <row r="252" spans="1:4" s="30" customFormat="1" ht="8.25" customHeight="1">
      <c r="A252" s="29"/>
      <c r="C252" s="29"/>
      <c r="D252" s="31"/>
    </row>
    <row r="253" spans="1:4" s="14" customFormat="1" ht="15.75">
      <c r="A253" s="15">
        <v>851</v>
      </c>
      <c r="C253" s="15" t="s">
        <v>574</v>
      </c>
      <c r="D253" s="16">
        <v>-2334162</v>
      </c>
    </row>
    <row r="254" spans="1:4" s="14" customFormat="1" ht="15.75">
      <c r="A254" s="40">
        <v>85195</v>
      </c>
      <c r="B254" s="17"/>
      <c r="C254" s="40" t="s">
        <v>468</v>
      </c>
      <c r="D254" s="47">
        <v>-2334162</v>
      </c>
    </row>
    <row r="255" spans="1:4" s="14" customFormat="1" ht="24.75" customHeight="1">
      <c r="A255" s="15"/>
      <c r="C255" s="36" t="s">
        <v>572</v>
      </c>
      <c r="D255" s="37">
        <v>-2334162</v>
      </c>
    </row>
    <row r="256" spans="1:4" s="30" customFormat="1" ht="8.25" customHeight="1">
      <c r="A256" s="29"/>
      <c r="C256" s="29"/>
      <c r="D256" s="31"/>
    </row>
    <row r="257" spans="1:4" s="25" customFormat="1" ht="31.5">
      <c r="A257" s="27" t="s">
        <v>575</v>
      </c>
      <c r="C257" s="27" t="s">
        <v>541</v>
      </c>
      <c r="D257" s="28">
        <v>-214654</v>
      </c>
    </row>
    <row r="258" spans="1:4" s="30" customFormat="1" ht="8.25" customHeight="1">
      <c r="A258" s="29"/>
      <c r="C258" s="29"/>
      <c r="D258" s="31"/>
    </row>
    <row r="259" spans="1:4" s="14" customFormat="1" ht="15.75">
      <c r="A259" s="15">
        <v>600</v>
      </c>
      <c r="C259" s="15" t="s">
        <v>482</v>
      </c>
      <c r="D259" s="16">
        <v>-56519</v>
      </c>
    </row>
    <row r="260" spans="1:4" s="14" customFormat="1" ht="15.75">
      <c r="A260" s="40">
        <v>60095</v>
      </c>
      <c r="B260" s="17"/>
      <c r="C260" s="40" t="s">
        <v>468</v>
      </c>
      <c r="D260" s="47">
        <v>-56519</v>
      </c>
    </row>
    <row r="261" spans="1:4" s="14" customFormat="1" ht="24.75" customHeight="1">
      <c r="A261" s="15"/>
      <c r="C261" s="36" t="s">
        <v>572</v>
      </c>
      <c r="D261" s="37">
        <v>-56519</v>
      </c>
    </row>
    <row r="262" spans="1:4" s="30" customFormat="1" ht="8.25" customHeight="1">
      <c r="A262" s="29"/>
      <c r="C262" s="29"/>
      <c r="D262" s="31"/>
    </row>
    <row r="263" spans="1:4" s="14" customFormat="1" ht="15.75">
      <c r="A263" s="15">
        <v>700</v>
      </c>
      <c r="C263" s="15" t="s">
        <v>576</v>
      </c>
      <c r="D263" s="16">
        <v>-21399</v>
      </c>
    </row>
    <row r="264" spans="1:4" s="14" customFormat="1" ht="15.75">
      <c r="A264" s="40">
        <v>70095</v>
      </c>
      <c r="B264" s="17"/>
      <c r="C264" s="40" t="s">
        <v>468</v>
      </c>
      <c r="D264" s="47">
        <v>-21399</v>
      </c>
    </row>
    <row r="265" spans="1:4" s="14" customFormat="1" ht="24.75" customHeight="1">
      <c r="A265" s="15"/>
      <c r="C265" s="36" t="s">
        <v>572</v>
      </c>
      <c r="D265" s="37">
        <v>-21399</v>
      </c>
    </row>
    <row r="266" spans="1:4" s="30" customFormat="1" ht="8.25" customHeight="1">
      <c r="A266" s="29"/>
      <c r="C266" s="29"/>
      <c r="D266" s="31"/>
    </row>
    <row r="267" spans="1:4" s="14" customFormat="1" ht="15.75">
      <c r="A267" s="15">
        <v>750</v>
      </c>
      <c r="C267" s="15" t="s">
        <v>457</v>
      </c>
      <c r="D267" s="16">
        <v>-88275</v>
      </c>
    </row>
    <row r="268" spans="1:4" s="14" customFormat="1" ht="15.75">
      <c r="A268" s="40">
        <v>75095</v>
      </c>
      <c r="B268" s="17"/>
      <c r="C268" s="40" t="s">
        <v>468</v>
      </c>
      <c r="D268" s="47">
        <v>-88275</v>
      </c>
    </row>
    <row r="269" spans="1:4" s="14" customFormat="1" ht="24.75" customHeight="1">
      <c r="A269" s="15"/>
      <c r="C269" s="36" t="s">
        <v>572</v>
      </c>
      <c r="D269" s="37">
        <v>-88275</v>
      </c>
    </row>
    <row r="270" spans="1:4" s="30" customFormat="1" ht="8.25" customHeight="1">
      <c r="A270" s="29"/>
      <c r="C270" s="29"/>
      <c r="D270" s="31"/>
    </row>
    <row r="271" spans="1:4" s="14" customFormat="1" ht="15.75">
      <c r="A271" s="15">
        <v>801</v>
      </c>
      <c r="C271" s="15" t="s">
        <v>467</v>
      </c>
      <c r="D271" s="16">
        <v>-48461</v>
      </c>
    </row>
    <row r="272" spans="1:4" s="14" customFormat="1" ht="15.75">
      <c r="A272" s="40">
        <v>80101</v>
      </c>
      <c r="B272" s="17"/>
      <c r="C272" s="40" t="s">
        <v>573</v>
      </c>
      <c r="D272" s="47">
        <v>-36346</v>
      </c>
    </row>
    <row r="273" spans="1:4" s="14" customFormat="1" ht="24.75" customHeight="1">
      <c r="A273" s="15"/>
      <c r="C273" s="36" t="s">
        <v>572</v>
      </c>
      <c r="D273" s="37">
        <v>-36346</v>
      </c>
    </row>
    <row r="274" spans="1:4" s="30" customFormat="1" ht="8.25" customHeight="1">
      <c r="A274" s="29"/>
      <c r="C274" s="29"/>
      <c r="D274" s="31"/>
    </row>
    <row r="275" spans="1:4" s="14" customFormat="1" ht="15.75">
      <c r="A275" s="40">
        <v>80110</v>
      </c>
      <c r="B275" s="17"/>
      <c r="C275" s="40" t="s">
        <v>518</v>
      </c>
      <c r="D275" s="47">
        <v>-12115</v>
      </c>
    </row>
    <row r="276" spans="1:4" s="14" customFormat="1" ht="24.75" customHeight="1">
      <c r="A276" s="15"/>
      <c r="C276" s="36" t="s">
        <v>572</v>
      </c>
      <c r="D276" s="37">
        <v>-12115</v>
      </c>
    </row>
    <row r="277" spans="1:4" s="30" customFormat="1" ht="8.25" customHeight="1">
      <c r="A277" s="29"/>
      <c r="C277" s="29"/>
      <c r="D277" s="31"/>
    </row>
    <row r="278" spans="1:4" s="25" customFormat="1" ht="31.5">
      <c r="A278" s="27" t="s">
        <v>577</v>
      </c>
      <c r="C278" s="27" t="s">
        <v>541</v>
      </c>
      <c r="D278" s="28">
        <v>477118</v>
      </c>
    </row>
    <row r="279" spans="1:4" s="30" customFormat="1" ht="8.25" customHeight="1">
      <c r="A279" s="29"/>
      <c r="C279" s="29"/>
      <c r="D279" s="31"/>
    </row>
    <row r="280" spans="1:4" s="14" customFormat="1" ht="15.75">
      <c r="A280" s="15">
        <v>852</v>
      </c>
      <c r="C280" s="15" t="s">
        <v>578</v>
      </c>
      <c r="D280" s="16">
        <v>94928</v>
      </c>
    </row>
    <row r="281" spans="1:4" s="14" customFormat="1" ht="15.75">
      <c r="A281" s="40">
        <v>85295</v>
      </c>
      <c r="B281" s="17"/>
      <c r="C281" s="40" t="s">
        <v>468</v>
      </c>
      <c r="D281" s="47">
        <v>94928</v>
      </c>
    </row>
    <row r="282" spans="1:4" s="14" customFormat="1" ht="44.25" customHeight="1">
      <c r="A282" s="15"/>
      <c r="C282" s="36" t="s">
        <v>579</v>
      </c>
      <c r="D282" s="37">
        <v>94928</v>
      </c>
    </row>
    <row r="283" spans="1:4" s="30" customFormat="1" ht="8.25" customHeight="1">
      <c r="A283" s="29"/>
      <c r="C283" s="29"/>
      <c r="D283" s="31"/>
    </row>
    <row r="284" spans="1:4" s="14" customFormat="1" ht="15.75">
      <c r="A284" s="15">
        <v>853</v>
      </c>
      <c r="C284" s="15" t="s">
        <v>470</v>
      </c>
      <c r="D284" s="16">
        <v>382190</v>
      </c>
    </row>
    <row r="285" spans="1:4" s="14" customFormat="1" ht="15.75">
      <c r="A285" s="40">
        <v>85395</v>
      </c>
      <c r="B285" s="17"/>
      <c r="C285" s="40" t="s">
        <v>468</v>
      </c>
      <c r="D285" s="47">
        <v>382190</v>
      </c>
    </row>
    <row r="286" spans="1:4" s="14" customFormat="1" ht="57.75" customHeight="1">
      <c r="A286" s="15"/>
      <c r="C286" s="36" t="s">
        <v>580</v>
      </c>
      <c r="D286" s="37">
        <v>39180</v>
      </c>
    </row>
    <row r="287" spans="1:4" s="25" customFormat="1" ht="41.25" customHeight="1">
      <c r="A287" s="24"/>
      <c r="C287" s="36" t="s">
        <v>581</v>
      </c>
      <c r="D287" s="58">
        <v>343010</v>
      </c>
    </row>
    <row r="288" spans="1:4" s="30" customFormat="1" ht="8.25" customHeight="1">
      <c r="A288" s="29" t="s">
        <v>534</v>
      </c>
      <c r="C288" s="29"/>
      <c r="D288" s="31"/>
    </row>
    <row r="289" spans="1:4" s="25" customFormat="1" ht="31.5" hidden="1">
      <c r="A289" s="27" t="s">
        <v>540</v>
      </c>
      <c r="C289" s="27" t="s">
        <v>541</v>
      </c>
      <c r="D289" s="28">
        <v>0</v>
      </c>
    </row>
    <row r="290" spans="1:4" s="25" customFormat="1" ht="8.25" customHeight="1" hidden="1">
      <c r="A290" s="24"/>
      <c r="C290" s="24"/>
      <c r="D290" s="26"/>
    </row>
    <row r="291" spans="1:4" s="44" customFormat="1" ht="15.75" hidden="1">
      <c r="A291" s="38">
        <v>853</v>
      </c>
      <c r="C291" s="38" t="s">
        <v>470</v>
      </c>
      <c r="D291" s="39">
        <v>0</v>
      </c>
    </row>
    <row r="292" spans="1:4" s="44" customFormat="1" ht="15.75" hidden="1">
      <c r="A292" s="41">
        <v>85395</v>
      </c>
      <c r="B292" s="51"/>
      <c r="C292" s="41" t="s">
        <v>468</v>
      </c>
      <c r="D292" s="42">
        <v>0</v>
      </c>
    </row>
    <row r="293" spans="1:4" s="30" customFormat="1" ht="36" customHeight="1" hidden="1">
      <c r="A293" s="29"/>
      <c r="C293" s="52" t="s">
        <v>582</v>
      </c>
      <c r="D293" s="67">
        <v>0</v>
      </c>
    </row>
    <row r="294" spans="1:4" s="30" customFormat="1" ht="8.25" customHeight="1" hidden="1">
      <c r="A294" s="29"/>
      <c r="C294" s="29"/>
      <c r="D294" s="31"/>
    </row>
    <row r="295" spans="1:4" s="25" customFormat="1" ht="47.25">
      <c r="A295" s="27" t="s">
        <v>583</v>
      </c>
      <c r="C295" s="27" t="s">
        <v>548</v>
      </c>
      <c r="D295" s="28">
        <v>2355514</v>
      </c>
    </row>
    <row r="296" spans="1:4" s="30" customFormat="1" ht="8.25" customHeight="1">
      <c r="A296" s="29"/>
      <c r="C296" s="29"/>
      <c r="D296" s="31"/>
    </row>
    <row r="297" spans="1:4" s="14" customFormat="1" ht="15.75">
      <c r="A297" s="15">
        <v>750</v>
      </c>
      <c r="C297" s="15" t="s">
        <v>457</v>
      </c>
      <c r="D297" s="16">
        <v>473375</v>
      </c>
    </row>
    <row r="298" spans="1:4" s="14" customFormat="1" ht="15.75">
      <c r="A298" s="40">
        <v>75095</v>
      </c>
      <c r="B298" s="17"/>
      <c r="C298" s="40" t="s">
        <v>468</v>
      </c>
      <c r="D298" s="47">
        <v>473375</v>
      </c>
    </row>
    <row r="299" spans="1:4" s="14" customFormat="1" ht="24.75" customHeight="1">
      <c r="A299" s="15"/>
      <c r="C299" s="36" t="s">
        <v>572</v>
      </c>
      <c r="D299" s="37">
        <v>473375</v>
      </c>
    </row>
    <row r="300" spans="1:4" s="30" customFormat="1" ht="8.25" customHeight="1">
      <c r="A300" s="29"/>
      <c r="C300" s="29"/>
      <c r="D300" s="31"/>
    </row>
    <row r="301" spans="1:4" s="14" customFormat="1" ht="15.75">
      <c r="A301" s="15">
        <v>801</v>
      </c>
      <c r="C301" s="15" t="s">
        <v>467</v>
      </c>
      <c r="D301" s="16">
        <v>155930</v>
      </c>
    </row>
    <row r="302" spans="1:4" s="14" customFormat="1" ht="15.75">
      <c r="A302" s="40">
        <v>80101</v>
      </c>
      <c r="B302" s="17"/>
      <c r="C302" s="40" t="s">
        <v>573</v>
      </c>
      <c r="D302" s="47">
        <v>132252</v>
      </c>
    </row>
    <row r="303" spans="1:4" s="14" customFormat="1" ht="24.75" customHeight="1">
      <c r="A303" s="15"/>
      <c r="C303" s="36" t="s">
        <v>572</v>
      </c>
      <c r="D303" s="37">
        <v>132252</v>
      </c>
    </row>
    <row r="304" spans="1:4" s="30" customFormat="1" ht="8.25" customHeight="1">
      <c r="A304" s="29"/>
      <c r="C304" s="29"/>
      <c r="D304" s="31"/>
    </row>
    <row r="305" spans="1:4" s="14" customFormat="1" ht="19.5" customHeight="1">
      <c r="A305" s="40">
        <v>80110</v>
      </c>
      <c r="B305" s="17"/>
      <c r="C305" s="40" t="s">
        <v>518</v>
      </c>
      <c r="D305" s="47">
        <v>23678</v>
      </c>
    </row>
    <row r="306" spans="1:4" s="14" customFormat="1" ht="48.75" customHeight="1">
      <c r="A306" s="15"/>
      <c r="C306" s="36" t="s">
        <v>584</v>
      </c>
      <c r="D306" s="37">
        <v>23678</v>
      </c>
    </row>
    <row r="307" spans="1:4" s="30" customFormat="1" ht="8.25" customHeight="1">
      <c r="A307" s="29"/>
      <c r="C307" s="29"/>
      <c r="D307" s="31"/>
    </row>
    <row r="308" spans="1:4" s="14" customFormat="1" ht="15.75">
      <c r="A308" s="15">
        <v>851</v>
      </c>
      <c r="C308" s="15" t="s">
        <v>574</v>
      </c>
      <c r="D308" s="16">
        <v>1726209</v>
      </c>
    </row>
    <row r="309" spans="1:4" s="14" customFormat="1" ht="15.75">
      <c r="A309" s="40">
        <v>85195</v>
      </c>
      <c r="B309" s="17"/>
      <c r="C309" s="40" t="s">
        <v>468</v>
      </c>
      <c r="D309" s="47">
        <v>1726209</v>
      </c>
    </row>
    <row r="310" spans="1:4" s="14" customFormat="1" ht="24.75" customHeight="1">
      <c r="A310" s="15"/>
      <c r="C310" s="36" t="s">
        <v>572</v>
      </c>
      <c r="D310" s="37">
        <v>2334162</v>
      </c>
    </row>
    <row r="311" spans="1:4" s="14" customFormat="1" ht="60.75" customHeight="1">
      <c r="A311" s="15"/>
      <c r="C311" s="36" t="s">
        <v>585</v>
      </c>
      <c r="D311" s="37">
        <v>-607953</v>
      </c>
    </row>
    <row r="312" spans="1:4" s="30" customFormat="1" ht="8.25" customHeight="1">
      <c r="A312" s="29"/>
      <c r="C312" s="29"/>
      <c r="D312" s="31"/>
    </row>
    <row r="313" spans="1:4" s="25" customFormat="1" ht="47.25">
      <c r="A313" s="27" t="s">
        <v>586</v>
      </c>
      <c r="C313" s="27" t="s">
        <v>548</v>
      </c>
      <c r="D313" s="28">
        <v>214654</v>
      </c>
    </row>
    <row r="314" spans="1:4" s="30" customFormat="1" ht="8.25" customHeight="1">
      <c r="A314" s="29"/>
      <c r="C314" s="29"/>
      <c r="D314" s="31"/>
    </row>
    <row r="315" spans="1:4" s="14" customFormat="1" ht="15.75">
      <c r="A315" s="15">
        <v>600</v>
      </c>
      <c r="C315" s="15" t="s">
        <v>482</v>
      </c>
      <c r="D315" s="16">
        <v>56519</v>
      </c>
    </row>
    <row r="316" spans="1:4" s="14" customFormat="1" ht="15.75">
      <c r="A316" s="40">
        <v>60095</v>
      </c>
      <c r="B316" s="17"/>
      <c r="C316" s="40" t="s">
        <v>468</v>
      </c>
      <c r="D316" s="47">
        <v>56519</v>
      </c>
    </row>
    <row r="317" spans="1:4" s="14" customFormat="1" ht="24.75" customHeight="1">
      <c r="A317" s="15"/>
      <c r="C317" s="36" t="s">
        <v>572</v>
      </c>
      <c r="D317" s="37">
        <v>56519</v>
      </c>
    </row>
    <row r="318" spans="1:4" s="30" customFormat="1" ht="8.25" customHeight="1">
      <c r="A318" s="29"/>
      <c r="C318" s="29"/>
      <c r="D318" s="31"/>
    </row>
    <row r="319" spans="1:4" s="14" customFormat="1" ht="15.75">
      <c r="A319" s="15">
        <v>700</v>
      </c>
      <c r="C319" s="15" t="s">
        <v>576</v>
      </c>
      <c r="D319" s="16">
        <v>21399</v>
      </c>
    </row>
    <row r="320" spans="1:4" s="14" customFormat="1" ht="15.75">
      <c r="A320" s="40">
        <v>70095</v>
      </c>
      <c r="B320" s="17"/>
      <c r="C320" s="40" t="s">
        <v>468</v>
      </c>
      <c r="D320" s="47">
        <v>21399</v>
      </c>
    </row>
    <row r="321" spans="1:4" s="14" customFormat="1" ht="24.75" customHeight="1">
      <c r="A321" s="15"/>
      <c r="C321" s="36" t="s">
        <v>572</v>
      </c>
      <c r="D321" s="37">
        <v>21399</v>
      </c>
    </row>
    <row r="322" spans="1:4" s="30" customFormat="1" ht="8.25" customHeight="1">
      <c r="A322" s="29"/>
      <c r="C322" s="29"/>
      <c r="D322" s="31"/>
    </row>
    <row r="323" spans="1:4" s="14" customFormat="1" ht="15.75">
      <c r="A323" s="15">
        <v>750</v>
      </c>
      <c r="C323" s="15" t="s">
        <v>457</v>
      </c>
      <c r="D323" s="16">
        <v>88275</v>
      </c>
    </row>
    <row r="324" spans="1:4" s="14" customFormat="1" ht="15.75">
      <c r="A324" s="40">
        <v>75095</v>
      </c>
      <c r="B324" s="17"/>
      <c r="C324" s="40" t="s">
        <v>468</v>
      </c>
      <c r="D324" s="47">
        <v>88275</v>
      </c>
    </row>
    <row r="325" spans="1:4" s="14" customFormat="1" ht="24.75" customHeight="1">
      <c r="A325" s="15"/>
      <c r="C325" s="36" t="s">
        <v>572</v>
      </c>
      <c r="D325" s="37">
        <v>88275</v>
      </c>
    </row>
    <row r="326" spans="1:4" s="30" customFormat="1" ht="8.25" customHeight="1">
      <c r="A326" s="29"/>
      <c r="C326" s="29"/>
      <c r="D326" s="31"/>
    </row>
    <row r="327" spans="1:4" s="14" customFormat="1" ht="15.75">
      <c r="A327" s="15">
        <v>801</v>
      </c>
      <c r="C327" s="15" t="s">
        <v>467</v>
      </c>
      <c r="D327" s="16">
        <v>48461</v>
      </c>
    </row>
    <row r="328" spans="1:4" s="14" customFormat="1" ht="15.75">
      <c r="A328" s="40">
        <v>80101</v>
      </c>
      <c r="B328" s="17"/>
      <c r="C328" s="40" t="s">
        <v>573</v>
      </c>
      <c r="D328" s="47">
        <v>36346</v>
      </c>
    </row>
    <row r="329" spans="1:4" s="14" customFormat="1" ht="24.75" customHeight="1">
      <c r="A329" s="15"/>
      <c r="C329" s="36" t="s">
        <v>572</v>
      </c>
      <c r="D329" s="37">
        <v>36346</v>
      </c>
    </row>
    <row r="330" spans="1:4" s="30" customFormat="1" ht="8.25" customHeight="1">
      <c r="A330" s="29"/>
      <c r="C330" s="29"/>
      <c r="D330" s="31"/>
    </row>
    <row r="331" spans="1:4" s="14" customFormat="1" ht="15.75">
      <c r="A331" s="40">
        <v>80110</v>
      </c>
      <c r="B331" s="17"/>
      <c r="C331" s="40" t="s">
        <v>518</v>
      </c>
      <c r="D331" s="47">
        <v>12115</v>
      </c>
    </row>
    <row r="332" spans="1:4" s="14" customFormat="1" ht="24.75" customHeight="1">
      <c r="A332" s="15"/>
      <c r="C332" s="36" t="s">
        <v>572</v>
      </c>
      <c r="D332" s="37">
        <v>12115</v>
      </c>
    </row>
    <row r="333" spans="1:4" s="30" customFormat="1" ht="8.25" customHeight="1" hidden="1">
      <c r="A333" s="29"/>
      <c r="C333" s="29"/>
      <c r="D333" s="31"/>
    </row>
    <row r="334" spans="1:4" s="44" customFormat="1" ht="15.75" hidden="1">
      <c r="A334" s="38">
        <v>853</v>
      </c>
      <c r="C334" s="38" t="s">
        <v>470</v>
      </c>
      <c r="D334" s="39">
        <v>0</v>
      </c>
    </row>
    <row r="335" spans="1:4" s="44" customFormat="1" ht="15.75" hidden="1">
      <c r="A335" s="41">
        <v>85395</v>
      </c>
      <c r="B335" s="51"/>
      <c r="C335" s="41" t="s">
        <v>468</v>
      </c>
      <c r="D335" s="42">
        <v>0</v>
      </c>
    </row>
    <row r="336" spans="1:4" s="30" customFormat="1" ht="36" customHeight="1" hidden="1">
      <c r="A336" s="29"/>
      <c r="C336" s="52" t="s">
        <v>581</v>
      </c>
      <c r="D336" s="67"/>
    </row>
    <row r="337" ht="12.75" hidden="1"/>
    <row r="338" spans="1:4" s="14" customFormat="1" ht="15.75">
      <c r="A338" s="687" t="s">
        <v>587</v>
      </c>
      <c r="B338" s="687"/>
      <c r="C338" s="687"/>
      <c r="D338" s="13">
        <v>310367</v>
      </c>
    </row>
    <row r="339" s="18" customFormat="1" ht="15.75">
      <c r="A339" s="15" t="s">
        <v>428</v>
      </c>
    </row>
    <row r="340" spans="1:4" s="23" customFormat="1" ht="15.75">
      <c r="A340" s="19"/>
      <c r="B340" s="20" t="s">
        <v>588</v>
      </c>
      <c r="C340" s="21" t="s">
        <v>589</v>
      </c>
      <c r="D340" s="22">
        <v>209220</v>
      </c>
    </row>
    <row r="341" spans="1:4" s="25" customFormat="1" ht="8.25" customHeight="1">
      <c r="A341" s="24"/>
      <c r="C341" s="24"/>
      <c r="D341" s="26"/>
    </row>
    <row r="342" spans="1:4" s="25" customFormat="1" ht="31.5">
      <c r="A342" s="27" t="s">
        <v>590</v>
      </c>
      <c r="C342" s="27" t="s">
        <v>591</v>
      </c>
      <c r="D342" s="28">
        <v>209220</v>
      </c>
    </row>
    <row r="343" spans="1:4" s="30" customFormat="1" ht="8.25" customHeight="1">
      <c r="A343" s="29"/>
      <c r="C343" s="29"/>
      <c r="D343" s="31"/>
    </row>
    <row r="344" spans="1:4" s="44" customFormat="1" ht="15.75" hidden="1">
      <c r="A344" s="38">
        <v>801</v>
      </c>
      <c r="C344" s="38" t="s">
        <v>467</v>
      </c>
      <c r="D344" s="39">
        <v>0</v>
      </c>
    </row>
    <row r="345" spans="1:4" s="44" customFormat="1" ht="15.75" hidden="1">
      <c r="A345" s="41">
        <v>80195</v>
      </c>
      <c r="B345" s="51"/>
      <c r="C345" s="41" t="s">
        <v>468</v>
      </c>
      <c r="D345" s="42">
        <v>0</v>
      </c>
    </row>
    <row r="346" spans="1:4" s="44" customFormat="1" ht="75" hidden="1">
      <c r="A346" s="38"/>
      <c r="C346" s="52" t="s">
        <v>592</v>
      </c>
      <c r="D346" s="53"/>
    </row>
    <row r="347" spans="1:4" s="44" customFormat="1" ht="60" hidden="1">
      <c r="A347" s="38"/>
      <c r="C347" s="52" t="s">
        <v>593</v>
      </c>
      <c r="D347" s="53"/>
    </row>
    <row r="348" spans="1:4" s="44" customFormat="1" ht="7.5" customHeight="1" hidden="1">
      <c r="A348" s="43"/>
      <c r="C348" s="43"/>
      <c r="D348" s="45"/>
    </row>
    <row r="349" spans="1:4" s="44" customFormat="1" ht="21" customHeight="1" hidden="1">
      <c r="A349" s="38">
        <v>852</v>
      </c>
      <c r="C349" s="38" t="s">
        <v>594</v>
      </c>
      <c r="D349" s="39">
        <v>0</v>
      </c>
    </row>
    <row r="350" spans="1:4" s="44" customFormat="1" ht="31.5" hidden="1">
      <c r="A350" s="41">
        <v>85214</v>
      </c>
      <c r="B350" s="51"/>
      <c r="C350" s="59" t="s">
        <v>595</v>
      </c>
      <c r="D350" s="42">
        <v>0</v>
      </c>
    </row>
    <row r="351" spans="1:4" s="44" customFormat="1" ht="45" hidden="1">
      <c r="A351" s="38"/>
      <c r="C351" s="52" t="s">
        <v>596</v>
      </c>
      <c r="D351" s="53"/>
    </row>
    <row r="352" spans="1:4" s="44" customFormat="1" ht="15.75" hidden="1">
      <c r="A352" s="38"/>
      <c r="C352" s="52"/>
      <c r="D352" s="53"/>
    </row>
    <row r="353" spans="1:4" s="44" customFormat="1" ht="15.75" hidden="1">
      <c r="A353" s="41">
        <v>85295</v>
      </c>
      <c r="B353" s="51"/>
      <c r="C353" s="69" t="s">
        <v>468</v>
      </c>
      <c r="D353" s="42">
        <v>0</v>
      </c>
    </row>
    <row r="354" spans="1:4" s="44" customFormat="1" ht="45" hidden="1">
      <c r="A354" s="38"/>
      <c r="C354" s="52" t="s">
        <v>597</v>
      </c>
      <c r="D354" s="53"/>
    </row>
    <row r="355" ht="9" customHeight="1" hidden="1"/>
    <row r="356" spans="1:4" s="14" customFormat="1" ht="15.75">
      <c r="A356" s="15">
        <v>854</v>
      </c>
      <c r="C356" s="15" t="s">
        <v>598</v>
      </c>
      <c r="D356" s="16">
        <v>209220</v>
      </c>
    </row>
    <row r="357" spans="1:4" s="14" customFormat="1" ht="15.75">
      <c r="A357" s="40">
        <v>85415</v>
      </c>
      <c r="B357" s="17"/>
      <c r="C357" s="40" t="s">
        <v>599</v>
      </c>
      <c r="D357" s="47">
        <v>209220</v>
      </c>
    </row>
    <row r="358" spans="1:4" s="14" customFormat="1" ht="69.75" customHeight="1">
      <c r="A358" s="15"/>
      <c r="C358" s="36" t="s">
        <v>600</v>
      </c>
      <c r="D358" s="37">
        <v>209220</v>
      </c>
    </row>
    <row r="359" spans="1:4" s="30" customFormat="1" ht="8.25" customHeight="1">
      <c r="A359" s="29"/>
      <c r="C359" s="29"/>
      <c r="D359" s="31"/>
    </row>
    <row r="360" spans="1:4" s="23" customFormat="1" ht="31.5">
      <c r="A360" s="19"/>
      <c r="B360" s="20" t="s">
        <v>601</v>
      </c>
      <c r="C360" s="21" t="s">
        <v>602</v>
      </c>
      <c r="D360" s="22">
        <v>101147</v>
      </c>
    </row>
    <row r="361" spans="1:4" s="25" customFormat="1" ht="8.25" customHeight="1">
      <c r="A361" s="24"/>
      <c r="C361" s="24"/>
      <c r="D361" s="26"/>
    </row>
    <row r="362" spans="1:4" s="14" customFormat="1" ht="45">
      <c r="A362" s="27" t="s">
        <v>603</v>
      </c>
      <c r="C362" s="70" t="s">
        <v>604</v>
      </c>
      <c r="D362" s="28">
        <v>4831</v>
      </c>
    </row>
    <row r="363" spans="1:4" s="30" customFormat="1" ht="8.25" customHeight="1">
      <c r="A363" s="29"/>
      <c r="C363" s="29"/>
      <c r="D363" s="31"/>
    </row>
    <row r="364" spans="1:4" s="44" customFormat="1" ht="15.75" hidden="1">
      <c r="A364" s="49" t="s">
        <v>478</v>
      </c>
      <c r="C364" s="38" t="s">
        <v>479</v>
      </c>
      <c r="D364" s="39">
        <v>0</v>
      </c>
    </row>
    <row r="365" spans="1:4" s="44" customFormat="1" ht="15.75" hidden="1">
      <c r="A365" s="50" t="s">
        <v>480</v>
      </c>
      <c r="B365" s="51"/>
      <c r="C365" s="41" t="s">
        <v>468</v>
      </c>
      <c r="D365" s="42">
        <v>0</v>
      </c>
    </row>
    <row r="366" spans="1:4" s="44" customFormat="1" ht="90" hidden="1">
      <c r="A366" s="38"/>
      <c r="C366" s="52" t="s">
        <v>605</v>
      </c>
      <c r="D366" s="53"/>
    </row>
    <row r="367" spans="1:4" s="44" customFormat="1" ht="90" hidden="1">
      <c r="A367" s="38"/>
      <c r="C367" s="52" t="s">
        <v>606</v>
      </c>
      <c r="D367" s="53"/>
    </row>
    <row r="368" spans="1:4" s="30" customFormat="1" ht="8.25" customHeight="1" hidden="1">
      <c r="A368" s="29"/>
      <c r="C368" s="29"/>
      <c r="D368" s="31"/>
    </row>
    <row r="369" spans="1:4" s="14" customFormat="1" ht="31.5">
      <c r="A369" s="32">
        <v>751</v>
      </c>
      <c r="C369" s="15" t="s">
        <v>607</v>
      </c>
      <c r="D369" s="16">
        <v>4831</v>
      </c>
    </row>
    <row r="370" spans="1:4" s="14" customFormat="1" ht="15.75">
      <c r="A370" s="48">
        <v>75113</v>
      </c>
      <c r="B370" s="17"/>
      <c r="C370" s="40" t="s">
        <v>608</v>
      </c>
      <c r="D370" s="47">
        <v>4831</v>
      </c>
    </row>
    <row r="371" spans="1:4" s="14" customFormat="1" ht="60">
      <c r="A371" s="15"/>
      <c r="C371" s="36" t="s">
        <v>609</v>
      </c>
      <c r="D371" s="37">
        <v>4831</v>
      </c>
    </row>
    <row r="372" spans="1:4" s="30" customFormat="1" ht="8.25" customHeight="1">
      <c r="A372" s="29"/>
      <c r="C372" s="29"/>
      <c r="D372" s="31"/>
    </row>
    <row r="373" spans="1:4" s="44" customFormat="1" ht="15.75" hidden="1">
      <c r="A373" s="38">
        <v>852</v>
      </c>
      <c r="C373" s="38" t="s">
        <v>594</v>
      </c>
      <c r="D373" s="39">
        <v>0</v>
      </c>
    </row>
    <row r="374" spans="1:4" s="44" customFormat="1" ht="31.5" hidden="1">
      <c r="A374" s="41">
        <v>85212</v>
      </c>
      <c r="B374" s="51"/>
      <c r="C374" s="59" t="s">
        <v>610</v>
      </c>
      <c r="D374" s="42">
        <v>0</v>
      </c>
    </row>
    <row r="375" spans="1:4" s="44" customFormat="1" ht="45" hidden="1">
      <c r="A375" s="38"/>
      <c r="C375" s="52" t="s">
        <v>611</v>
      </c>
      <c r="D375" s="53"/>
    </row>
    <row r="376" spans="1:4" s="44" customFormat="1" ht="15.75" hidden="1">
      <c r="A376" s="38"/>
      <c r="C376" s="52"/>
      <c r="D376" s="53"/>
    </row>
    <row r="377" spans="1:4" s="44" customFormat="1" ht="47.25" hidden="1">
      <c r="A377" s="41">
        <v>85213</v>
      </c>
      <c r="B377" s="51"/>
      <c r="C377" s="59" t="s">
        <v>612</v>
      </c>
      <c r="D377" s="42">
        <v>0</v>
      </c>
    </row>
    <row r="378" spans="1:4" s="44" customFormat="1" ht="45" hidden="1">
      <c r="A378" s="38"/>
      <c r="C378" s="52" t="s">
        <v>613</v>
      </c>
      <c r="D378" s="53"/>
    </row>
    <row r="379" spans="1:4" s="44" customFormat="1" ht="15.75" hidden="1">
      <c r="A379" s="38"/>
      <c r="C379" s="52"/>
      <c r="D379" s="53"/>
    </row>
    <row r="380" spans="1:4" s="44" customFormat="1" ht="31.5" hidden="1">
      <c r="A380" s="41">
        <v>85214</v>
      </c>
      <c r="B380" s="51"/>
      <c r="C380" s="59" t="s">
        <v>595</v>
      </c>
      <c r="D380" s="42">
        <v>0</v>
      </c>
    </row>
    <row r="381" spans="1:4" s="44" customFormat="1" ht="60" hidden="1">
      <c r="A381" s="38"/>
      <c r="C381" s="52" t="s">
        <v>0</v>
      </c>
      <c r="D381" s="53"/>
    </row>
    <row r="382" spans="1:4" s="44" customFormat="1" ht="45" hidden="1">
      <c r="A382" s="38"/>
      <c r="C382" s="52" t="s">
        <v>1</v>
      </c>
      <c r="D382" s="53"/>
    </row>
    <row r="383" spans="1:4" s="44" customFormat="1" ht="13.5" customHeight="1" hidden="1">
      <c r="A383" s="38"/>
      <c r="C383" s="52"/>
      <c r="D383" s="53"/>
    </row>
    <row r="384" spans="1:4" s="14" customFormat="1" ht="41.25" customHeight="1">
      <c r="A384" s="27" t="s">
        <v>2</v>
      </c>
      <c r="C384" s="70" t="s">
        <v>3</v>
      </c>
      <c r="D384" s="28">
        <v>96316</v>
      </c>
    </row>
    <row r="385" spans="1:4" s="25" customFormat="1" ht="8.25" customHeight="1">
      <c r="A385" s="24"/>
      <c r="C385" s="24"/>
      <c r="D385" s="26"/>
    </row>
    <row r="386" spans="1:4" s="14" customFormat="1" ht="18" customHeight="1" hidden="1">
      <c r="A386" s="15">
        <v>710</v>
      </c>
      <c r="C386" s="15" t="s">
        <v>4</v>
      </c>
      <c r="D386" s="16">
        <v>0</v>
      </c>
    </row>
    <row r="387" spans="1:4" s="14" customFormat="1" ht="22.5" customHeight="1" hidden="1">
      <c r="A387" s="40">
        <v>71035</v>
      </c>
      <c r="B387" s="17"/>
      <c r="C387" s="19" t="s">
        <v>5</v>
      </c>
      <c r="D387" s="47">
        <v>0</v>
      </c>
    </row>
    <row r="388" spans="1:4" s="14" customFormat="1" ht="45" customHeight="1" hidden="1">
      <c r="A388" s="15"/>
      <c r="C388" s="36" t="s">
        <v>6</v>
      </c>
      <c r="D388" s="37"/>
    </row>
    <row r="389" spans="1:4" s="25" customFormat="1" ht="8.25" customHeight="1" hidden="1">
      <c r="A389" s="24"/>
      <c r="C389" s="24"/>
      <c r="D389" s="26"/>
    </row>
    <row r="390" spans="1:4" s="14" customFormat="1" ht="15.75">
      <c r="A390" s="15">
        <v>750</v>
      </c>
      <c r="C390" s="15" t="s">
        <v>457</v>
      </c>
      <c r="D390" s="16">
        <v>96316</v>
      </c>
    </row>
    <row r="391" spans="1:4" s="14" customFormat="1" ht="19.5" customHeight="1">
      <c r="A391" s="40">
        <v>75023</v>
      </c>
      <c r="B391" s="17"/>
      <c r="C391" s="40" t="s">
        <v>549</v>
      </c>
      <c r="D391" s="47">
        <v>96316</v>
      </c>
    </row>
    <row r="392" spans="1:4" s="14" customFormat="1" ht="84.75" customHeight="1">
      <c r="A392" s="15"/>
      <c r="C392" s="36" t="s">
        <v>550</v>
      </c>
      <c r="D392" s="37">
        <v>96316</v>
      </c>
    </row>
    <row r="393" spans="1:4" s="25" customFormat="1" ht="8.25" customHeight="1">
      <c r="A393" s="24"/>
      <c r="C393" s="24"/>
      <c r="D393" s="26"/>
    </row>
    <row r="394" spans="1:4" s="14" customFormat="1" ht="15.75" customHeight="1">
      <c r="A394" s="687" t="s">
        <v>7</v>
      </c>
      <c r="B394" s="687"/>
      <c r="C394" s="687"/>
      <c r="D394" s="13">
        <v>-16588788</v>
      </c>
    </row>
    <row r="395" s="66" customFormat="1" ht="15.75">
      <c r="A395" s="38" t="s">
        <v>428</v>
      </c>
    </row>
    <row r="396" spans="1:4" s="14" customFormat="1" ht="16.5" customHeight="1">
      <c r="A396" s="687" t="s">
        <v>431</v>
      </c>
      <c r="B396" s="687"/>
      <c r="C396" s="687"/>
      <c r="D396" s="13">
        <v>-17906751</v>
      </c>
    </row>
    <row r="397" s="18" customFormat="1" ht="15.75">
      <c r="A397" s="15" t="s">
        <v>428</v>
      </c>
    </row>
    <row r="398" spans="1:4" s="23" customFormat="1" ht="15.75">
      <c r="A398" s="19"/>
      <c r="B398" s="20" t="s">
        <v>438</v>
      </c>
      <c r="C398" s="21" t="s">
        <v>439</v>
      </c>
      <c r="D398" s="22">
        <v>-2900000</v>
      </c>
    </row>
    <row r="399" spans="1:4" s="25" customFormat="1" ht="7.5" customHeight="1">
      <c r="A399" s="24"/>
      <c r="C399" s="24"/>
      <c r="D399" s="26"/>
    </row>
    <row r="400" spans="1:4" s="25" customFormat="1" ht="15.75">
      <c r="A400" s="27" t="s">
        <v>8</v>
      </c>
      <c r="C400" s="27" t="s">
        <v>9</v>
      </c>
      <c r="D400" s="28">
        <v>-2900000</v>
      </c>
    </row>
    <row r="401" spans="1:4" s="30" customFormat="1" ht="9.75" customHeight="1">
      <c r="A401" s="29"/>
      <c r="C401" s="29"/>
      <c r="D401" s="31"/>
    </row>
    <row r="402" spans="1:4" s="14" customFormat="1" ht="51" customHeight="1">
      <c r="A402" s="32">
        <v>756</v>
      </c>
      <c r="C402" s="15" t="s">
        <v>436</v>
      </c>
      <c r="D402" s="16">
        <v>-2900000</v>
      </c>
    </row>
    <row r="403" spans="1:4" s="14" customFormat="1" ht="34.5" customHeight="1">
      <c r="A403" s="48">
        <v>75618</v>
      </c>
      <c r="B403" s="17"/>
      <c r="C403" s="40" t="s">
        <v>442</v>
      </c>
      <c r="D403" s="47">
        <v>-2900000</v>
      </c>
    </row>
    <row r="404" spans="1:4" s="14" customFormat="1" ht="45">
      <c r="A404" s="15"/>
      <c r="C404" s="36" t="s">
        <v>10</v>
      </c>
      <c r="D404" s="37">
        <v>-2900000</v>
      </c>
    </row>
    <row r="405" spans="1:4" s="25" customFormat="1" ht="7.5" customHeight="1">
      <c r="A405" s="24"/>
      <c r="C405" s="24"/>
      <c r="D405" s="26"/>
    </row>
    <row r="406" spans="1:4" s="23" customFormat="1" ht="15.75">
      <c r="A406" s="19"/>
      <c r="B406" s="20" t="s">
        <v>444</v>
      </c>
      <c r="C406" s="21" t="s">
        <v>11</v>
      </c>
      <c r="D406" s="22">
        <v>-15900000</v>
      </c>
    </row>
    <row r="407" spans="1:4" s="25" customFormat="1" ht="7.5" customHeight="1">
      <c r="A407" s="24"/>
      <c r="C407" s="24"/>
      <c r="D407" s="26"/>
    </row>
    <row r="408" spans="1:4" s="25" customFormat="1" ht="15.75">
      <c r="A408" s="27" t="s">
        <v>446</v>
      </c>
      <c r="C408" s="27" t="s">
        <v>447</v>
      </c>
      <c r="D408" s="28">
        <v>-14200000</v>
      </c>
    </row>
    <row r="409" spans="1:4" s="30" customFormat="1" ht="9.75" customHeight="1">
      <c r="A409" s="29"/>
      <c r="C409" s="29"/>
      <c r="D409" s="31"/>
    </row>
    <row r="410" spans="1:4" s="14" customFormat="1" ht="59.25" customHeight="1">
      <c r="A410" s="32">
        <v>756</v>
      </c>
      <c r="C410" s="15" t="s">
        <v>436</v>
      </c>
      <c r="D410" s="16">
        <v>-14200000</v>
      </c>
    </row>
    <row r="411" spans="1:4" s="14" customFormat="1" ht="34.5" customHeight="1">
      <c r="A411" s="33">
        <v>75621</v>
      </c>
      <c r="C411" s="34" t="s">
        <v>448</v>
      </c>
      <c r="D411" s="35">
        <v>-14200000</v>
      </c>
    </row>
    <row r="412" spans="1:4" s="14" customFormat="1" ht="21" customHeight="1">
      <c r="A412" s="15"/>
      <c r="C412" s="36" t="s">
        <v>449</v>
      </c>
      <c r="D412" s="37">
        <v>-14200000</v>
      </c>
    </row>
    <row r="413" spans="1:4" s="30" customFormat="1" ht="8.25" customHeight="1">
      <c r="A413" s="29"/>
      <c r="C413" s="29"/>
      <c r="D413" s="31"/>
    </row>
    <row r="414" spans="1:4" s="25" customFormat="1" ht="15.75">
      <c r="A414" s="27" t="s">
        <v>450</v>
      </c>
      <c r="C414" s="27" t="s">
        <v>451</v>
      </c>
      <c r="D414" s="28">
        <v>-1700000</v>
      </c>
    </row>
    <row r="415" spans="1:4" s="30" customFormat="1" ht="9.75" customHeight="1">
      <c r="A415" s="29"/>
      <c r="C415" s="29"/>
      <c r="D415" s="31"/>
    </row>
    <row r="416" spans="1:4" s="14" customFormat="1" ht="59.25" customHeight="1">
      <c r="A416" s="32">
        <v>756</v>
      </c>
      <c r="C416" s="15" t="s">
        <v>436</v>
      </c>
      <c r="D416" s="16">
        <v>-1700000</v>
      </c>
    </row>
    <row r="417" spans="1:4" s="14" customFormat="1" ht="34.5" customHeight="1">
      <c r="A417" s="33">
        <v>75621</v>
      </c>
      <c r="C417" s="34" t="s">
        <v>448</v>
      </c>
      <c r="D417" s="35">
        <v>-1700000</v>
      </c>
    </row>
    <row r="418" spans="1:4" s="14" customFormat="1" ht="21" customHeight="1">
      <c r="A418" s="15"/>
      <c r="C418" s="36" t="s">
        <v>452</v>
      </c>
      <c r="D418" s="37">
        <v>-1700000</v>
      </c>
    </row>
    <row r="419" spans="1:4" s="30" customFormat="1" ht="8.25" customHeight="1">
      <c r="A419" s="29"/>
      <c r="C419" s="29"/>
      <c r="D419" s="31"/>
    </row>
    <row r="420" spans="1:4" s="23" customFormat="1" ht="15.75">
      <c r="A420" s="19"/>
      <c r="B420" s="20" t="s">
        <v>453</v>
      </c>
      <c r="C420" s="21" t="s">
        <v>454</v>
      </c>
      <c r="D420" s="22">
        <v>41000</v>
      </c>
    </row>
    <row r="421" spans="1:4" s="25" customFormat="1" ht="7.5" customHeight="1">
      <c r="A421" s="24"/>
      <c r="C421" s="24"/>
      <c r="D421" s="26"/>
    </row>
    <row r="422" spans="1:4" s="25" customFormat="1" ht="15.75">
      <c r="A422" s="27" t="s">
        <v>455</v>
      </c>
      <c r="C422" s="27" t="s">
        <v>456</v>
      </c>
      <c r="D422" s="28">
        <v>40000</v>
      </c>
    </row>
    <row r="423" spans="1:4" s="25" customFormat="1" ht="8.25" customHeight="1">
      <c r="A423" s="24"/>
      <c r="C423" s="24"/>
      <c r="D423" s="26"/>
    </row>
    <row r="424" spans="1:4" s="14" customFormat="1" ht="15.75">
      <c r="A424" s="15">
        <v>750</v>
      </c>
      <c r="C424" s="15" t="s">
        <v>457</v>
      </c>
      <c r="D424" s="16">
        <v>40000</v>
      </c>
    </row>
    <row r="425" spans="1:4" s="14" customFormat="1" ht="15.75">
      <c r="A425" s="40">
        <v>75046</v>
      </c>
      <c r="B425" s="17"/>
      <c r="C425" s="40" t="s">
        <v>458</v>
      </c>
      <c r="D425" s="47">
        <v>40000</v>
      </c>
    </row>
    <row r="426" spans="1:4" s="44" customFormat="1" ht="33" customHeight="1">
      <c r="A426" s="43"/>
      <c r="C426" s="34" t="s">
        <v>459</v>
      </c>
      <c r="D426" s="35">
        <v>40000</v>
      </c>
    </row>
    <row r="427" spans="1:4" s="25" customFormat="1" ht="7.5" customHeight="1">
      <c r="A427" s="24"/>
      <c r="C427" s="24"/>
      <c r="D427" s="26"/>
    </row>
    <row r="428" spans="1:4" s="25" customFormat="1" ht="15.75">
      <c r="A428" s="27" t="s">
        <v>476</v>
      </c>
      <c r="C428" s="27" t="s">
        <v>477</v>
      </c>
      <c r="D428" s="28">
        <v>1000</v>
      </c>
    </row>
    <row r="429" spans="1:4" s="30" customFormat="1" ht="8.25" customHeight="1">
      <c r="A429" s="29"/>
      <c r="C429" s="29"/>
      <c r="D429" s="31"/>
    </row>
    <row r="430" spans="1:4" s="14" customFormat="1" ht="15.75">
      <c r="A430" s="32">
        <v>754</v>
      </c>
      <c r="C430" s="15" t="s">
        <v>12</v>
      </c>
      <c r="D430" s="16">
        <v>1000</v>
      </c>
    </row>
    <row r="431" spans="1:4" s="14" customFormat="1" ht="15.75">
      <c r="A431" s="48">
        <v>75404</v>
      </c>
      <c r="B431" s="17"/>
      <c r="C431" s="40" t="s">
        <v>13</v>
      </c>
      <c r="D431" s="47">
        <v>1000</v>
      </c>
    </row>
    <row r="432" spans="1:4" s="14" customFormat="1" ht="60">
      <c r="A432" s="15"/>
      <c r="C432" s="36" t="s">
        <v>14</v>
      </c>
      <c r="D432" s="37">
        <v>1000</v>
      </c>
    </row>
    <row r="433" spans="1:4" s="30" customFormat="1" ht="38.25" customHeight="1" hidden="1">
      <c r="A433" s="64" t="s">
        <v>514</v>
      </c>
      <c r="C433" s="64" t="s">
        <v>15</v>
      </c>
      <c r="D433" s="65">
        <v>0</v>
      </c>
    </row>
    <row r="434" spans="1:4" s="30" customFormat="1" ht="8.25" customHeight="1" hidden="1">
      <c r="A434" s="29"/>
      <c r="C434" s="29"/>
      <c r="D434" s="31"/>
    </row>
    <row r="435" spans="1:4" s="44" customFormat="1" ht="15.75" hidden="1">
      <c r="A435" s="38">
        <v>600</v>
      </c>
      <c r="C435" s="38" t="s">
        <v>482</v>
      </c>
      <c r="D435" s="39">
        <v>0</v>
      </c>
    </row>
    <row r="436" spans="1:4" s="44" customFormat="1" ht="18" customHeight="1" hidden="1">
      <c r="A436" s="41">
        <v>60016</v>
      </c>
      <c r="B436" s="51"/>
      <c r="C436" s="41" t="s">
        <v>516</v>
      </c>
      <c r="D436" s="42">
        <v>0</v>
      </c>
    </row>
    <row r="437" spans="1:4" s="44" customFormat="1" ht="30" hidden="1">
      <c r="A437" s="38"/>
      <c r="C437" s="52" t="s">
        <v>517</v>
      </c>
      <c r="D437" s="53"/>
    </row>
    <row r="438" spans="1:4" s="44" customFormat="1" ht="15.75" hidden="1">
      <c r="A438" s="38"/>
      <c r="C438" s="52"/>
      <c r="D438" s="53"/>
    </row>
    <row r="439" spans="1:4" s="44" customFormat="1" ht="18" customHeight="1" hidden="1">
      <c r="A439" s="38">
        <v>754</v>
      </c>
      <c r="C439" s="38" t="s">
        <v>16</v>
      </c>
      <c r="D439" s="39">
        <v>0</v>
      </c>
    </row>
    <row r="440" spans="1:4" s="44" customFormat="1" ht="18.75" customHeight="1" hidden="1">
      <c r="A440" s="41">
        <v>75404</v>
      </c>
      <c r="B440" s="51"/>
      <c r="C440" s="59" t="s">
        <v>13</v>
      </c>
      <c r="D440" s="42">
        <v>0</v>
      </c>
    </row>
    <row r="441" spans="1:4" s="44" customFormat="1" ht="45" hidden="1">
      <c r="A441" s="43"/>
      <c r="C441" s="52" t="s">
        <v>17</v>
      </c>
      <c r="D441" s="45"/>
    </row>
    <row r="442" spans="1:4" s="44" customFormat="1" ht="15.75" hidden="1">
      <c r="A442" s="43"/>
      <c r="C442" s="43"/>
      <c r="D442" s="45"/>
    </row>
    <row r="443" spans="1:4" s="30" customFormat="1" ht="38.25" customHeight="1" hidden="1">
      <c r="A443" s="64" t="s">
        <v>524</v>
      </c>
      <c r="C443" s="64" t="s">
        <v>525</v>
      </c>
      <c r="D443" s="65">
        <v>0</v>
      </c>
    </row>
    <row r="444" spans="1:4" s="30" customFormat="1" ht="8.25" customHeight="1" hidden="1">
      <c r="A444" s="29"/>
      <c r="C444" s="29"/>
      <c r="D444" s="31"/>
    </row>
    <row r="445" spans="1:4" s="44" customFormat="1" ht="18" customHeight="1" hidden="1">
      <c r="A445" s="38">
        <v>852</v>
      </c>
      <c r="C445" s="38" t="s">
        <v>594</v>
      </c>
      <c r="D445" s="39">
        <v>0</v>
      </c>
    </row>
    <row r="446" spans="1:4" s="44" customFormat="1" ht="18.75" customHeight="1" hidden="1">
      <c r="A446" s="41">
        <v>85203</v>
      </c>
      <c r="B446" s="51"/>
      <c r="C446" s="59" t="s">
        <v>18</v>
      </c>
      <c r="D446" s="42">
        <v>0</v>
      </c>
    </row>
    <row r="447" spans="1:4" s="44" customFormat="1" ht="36" customHeight="1" hidden="1">
      <c r="A447" s="43"/>
      <c r="C447" s="43" t="s">
        <v>528</v>
      </c>
      <c r="D447" s="45"/>
    </row>
    <row r="448" spans="1:4" s="44" customFormat="1" ht="10.5" customHeight="1">
      <c r="A448" s="43"/>
      <c r="C448" s="43"/>
      <c r="D448" s="45"/>
    </row>
    <row r="449" spans="1:4" s="23" customFormat="1" ht="15.75" customHeight="1">
      <c r="A449" s="19"/>
      <c r="B449" s="20" t="s">
        <v>538</v>
      </c>
      <c r="C449" s="21" t="s">
        <v>539</v>
      </c>
      <c r="D449" s="22">
        <v>814380</v>
      </c>
    </row>
    <row r="450" spans="1:4" s="30" customFormat="1" ht="8.25" customHeight="1">
      <c r="A450" s="29" t="s">
        <v>534</v>
      </c>
      <c r="C450" s="29"/>
      <c r="D450" s="31"/>
    </row>
    <row r="451" spans="1:4" s="25" customFormat="1" ht="31.5">
      <c r="A451" s="27" t="s">
        <v>540</v>
      </c>
      <c r="C451" s="27" t="s">
        <v>541</v>
      </c>
      <c r="D451" s="28">
        <v>-54</v>
      </c>
    </row>
    <row r="452" spans="1:4" s="30" customFormat="1" ht="8.25" customHeight="1">
      <c r="A452" s="29"/>
      <c r="C452" s="29"/>
      <c r="D452" s="31"/>
    </row>
    <row r="453" spans="1:4" s="14" customFormat="1" ht="15.75">
      <c r="A453" s="15">
        <v>801</v>
      </c>
      <c r="C453" s="15" t="s">
        <v>467</v>
      </c>
      <c r="D453" s="16">
        <v>-54</v>
      </c>
    </row>
    <row r="454" spans="1:4" s="44" customFormat="1" ht="15.75" hidden="1">
      <c r="A454" s="41">
        <v>80120</v>
      </c>
      <c r="B454" s="51"/>
      <c r="C454" s="41" t="s">
        <v>19</v>
      </c>
      <c r="D454" s="42">
        <v>0</v>
      </c>
    </row>
    <row r="455" spans="1:4" s="44" customFormat="1" ht="30" hidden="1">
      <c r="A455" s="38"/>
      <c r="C455" s="52" t="s">
        <v>20</v>
      </c>
      <c r="D455" s="53"/>
    </row>
    <row r="456" spans="1:4" s="44" customFormat="1" ht="9.75" customHeight="1">
      <c r="A456" s="38"/>
      <c r="C456" s="52"/>
      <c r="D456" s="53"/>
    </row>
    <row r="457" spans="1:4" s="14" customFormat="1" ht="15.75">
      <c r="A457" s="40">
        <v>80130</v>
      </c>
      <c r="B457" s="17"/>
      <c r="C457" s="40" t="s">
        <v>21</v>
      </c>
      <c r="D457" s="47">
        <v>-54</v>
      </c>
    </row>
    <row r="458" spans="1:4" s="14" customFormat="1" ht="45">
      <c r="A458" s="15"/>
      <c r="C458" s="36" t="s">
        <v>22</v>
      </c>
      <c r="D458" s="37">
        <v>-54</v>
      </c>
    </row>
    <row r="459" spans="1:4" s="30" customFormat="1" ht="8.25" customHeight="1">
      <c r="A459" s="29"/>
      <c r="C459" s="29"/>
      <c r="D459" s="31"/>
    </row>
    <row r="460" spans="1:4" s="25" customFormat="1" ht="31.5">
      <c r="A460" s="27" t="s">
        <v>543</v>
      </c>
      <c r="C460" s="27" t="s">
        <v>544</v>
      </c>
      <c r="D460" s="28">
        <v>814434</v>
      </c>
    </row>
    <row r="461" spans="1:4" s="30" customFormat="1" ht="8.25" customHeight="1">
      <c r="A461" s="29"/>
      <c r="C461" s="29"/>
      <c r="D461" s="31"/>
    </row>
    <row r="462" spans="1:4" s="14" customFormat="1" ht="15.75">
      <c r="A462" s="15">
        <v>801</v>
      </c>
      <c r="C462" s="15" t="s">
        <v>467</v>
      </c>
      <c r="D462" s="16">
        <v>814434</v>
      </c>
    </row>
    <row r="463" spans="1:4" s="14" customFormat="1" ht="19.5" customHeight="1">
      <c r="A463" s="40">
        <v>80120</v>
      </c>
      <c r="B463" s="17"/>
      <c r="C463" s="40" t="s">
        <v>19</v>
      </c>
      <c r="D463" s="47">
        <v>814434</v>
      </c>
    </row>
    <row r="464" spans="1:4" s="14" customFormat="1" ht="55.5" customHeight="1">
      <c r="A464" s="15"/>
      <c r="C464" s="36" t="s">
        <v>545</v>
      </c>
      <c r="D464" s="37">
        <v>814434</v>
      </c>
    </row>
    <row r="465" spans="1:4" s="30" customFormat="1" ht="8.25" customHeight="1">
      <c r="A465" s="29" t="s">
        <v>534</v>
      </c>
      <c r="C465" s="29"/>
      <c r="D465" s="31"/>
    </row>
    <row r="466" spans="1:4" s="44" customFormat="1" ht="31.5" hidden="1">
      <c r="A466" s="41">
        <v>80140</v>
      </c>
      <c r="B466" s="51"/>
      <c r="C466" s="41" t="s">
        <v>23</v>
      </c>
      <c r="D466" s="42">
        <v>0</v>
      </c>
    </row>
    <row r="467" spans="1:4" s="44" customFormat="1" ht="30" hidden="1">
      <c r="A467" s="43"/>
      <c r="C467" s="52" t="s">
        <v>20</v>
      </c>
      <c r="D467" s="45"/>
    </row>
    <row r="468" spans="1:4" s="44" customFormat="1" ht="15.75">
      <c r="A468" s="43"/>
      <c r="C468" s="52"/>
      <c r="D468" s="45"/>
    </row>
    <row r="469" spans="1:4" s="23" customFormat="1" ht="48" customHeight="1">
      <c r="A469" s="19"/>
      <c r="B469" s="20" t="s">
        <v>553</v>
      </c>
      <c r="C469" s="21" t="s">
        <v>554</v>
      </c>
      <c r="D469" s="22">
        <v>37869</v>
      </c>
    </row>
    <row r="470" spans="1:4" s="30" customFormat="1" ht="7.5" customHeight="1">
      <c r="A470" s="29" t="s">
        <v>534</v>
      </c>
      <c r="C470" s="29"/>
      <c r="D470" s="31"/>
    </row>
    <row r="471" spans="1:4" s="25" customFormat="1" ht="48" customHeight="1">
      <c r="A471" s="27" t="s">
        <v>24</v>
      </c>
      <c r="C471" s="27" t="s">
        <v>25</v>
      </c>
      <c r="D471" s="28">
        <v>37869</v>
      </c>
    </row>
    <row r="472" spans="1:4" s="30" customFormat="1" ht="8.25" customHeight="1">
      <c r="A472" s="64"/>
      <c r="C472" s="64"/>
      <c r="D472" s="65"/>
    </row>
    <row r="473" spans="1:4" s="14" customFormat="1" ht="15.75">
      <c r="A473" s="15">
        <v>853</v>
      </c>
      <c r="C473" s="15" t="s">
        <v>470</v>
      </c>
      <c r="D473" s="16">
        <v>37869</v>
      </c>
    </row>
    <row r="474" spans="1:4" s="14" customFormat="1" ht="15.75">
      <c r="A474" s="40">
        <v>85311</v>
      </c>
      <c r="B474" s="17"/>
      <c r="C474" s="40" t="s">
        <v>26</v>
      </c>
      <c r="D474" s="47">
        <v>37869</v>
      </c>
    </row>
    <row r="475" spans="1:4" s="14" customFormat="1" ht="45">
      <c r="A475" s="15"/>
      <c r="C475" s="36" t="s">
        <v>27</v>
      </c>
      <c r="D475" s="37">
        <v>37869</v>
      </c>
    </row>
    <row r="476" spans="1:4" s="30" customFormat="1" ht="7.5" customHeight="1">
      <c r="A476" s="29" t="s">
        <v>534</v>
      </c>
      <c r="C476" s="29"/>
      <c r="D476" s="31"/>
    </row>
    <row r="477" spans="1:4" s="30" customFormat="1" ht="48" customHeight="1" hidden="1">
      <c r="A477" s="64" t="s">
        <v>28</v>
      </c>
      <c r="C477" s="64" t="s">
        <v>29</v>
      </c>
      <c r="D477" s="65">
        <v>0</v>
      </c>
    </row>
    <row r="478" spans="1:4" s="30" customFormat="1" ht="8.25" customHeight="1" hidden="1">
      <c r="A478" s="64"/>
      <c r="C478" s="64"/>
      <c r="D478" s="65"/>
    </row>
    <row r="479" spans="1:4" s="44" customFormat="1" ht="15.75" hidden="1">
      <c r="A479" s="38">
        <v>921</v>
      </c>
      <c r="C479" s="38" t="s">
        <v>487</v>
      </c>
      <c r="D479" s="39">
        <v>0</v>
      </c>
    </row>
    <row r="480" spans="1:4" s="44" customFormat="1" ht="15.75" hidden="1">
      <c r="A480" s="41">
        <v>92114</v>
      </c>
      <c r="B480" s="51"/>
      <c r="C480" s="41" t="s">
        <v>30</v>
      </c>
      <c r="D480" s="42">
        <v>0</v>
      </c>
    </row>
    <row r="481" spans="1:4" s="44" customFormat="1" ht="45" hidden="1">
      <c r="A481" s="38"/>
      <c r="C481" s="52" t="s">
        <v>31</v>
      </c>
      <c r="D481" s="53"/>
    </row>
    <row r="482" spans="1:4" s="30" customFormat="1" ht="8.25" customHeight="1" hidden="1">
      <c r="A482" s="64"/>
      <c r="C482" s="64"/>
      <c r="D482" s="65"/>
    </row>
    <row r="483" spans="1:4" s="14" customFormat="1" ht="15.75">
      <c r="A483" s="687" t="s">
        <v>565</v>
      </c>
      <c r="B483" s="687"/>
      <c r="C483" s="687"/>
      <c r="D483" s="13">
        <v>220000</v>
      </c>
    </row>
    <row r="484" s="18" customFormat="1" ht="15.75">
      <c r="A484" s="15" t="s">
        <v>428</v>
      </c>
    </row>
    <row r="485" spans="1:4" s="25" customFormat="1" ht="8.25" customHeight="1">
      <c r="A485" s="24"/>
      <c r="C485" s="24"/>
      <c r="D485" s="26"/>
    </row>
    <row r="486" spans="1:4" s="14" customFormat="1" ht="15.75">
      <c r="A486" s="15">
        <v>758</v>
      </c>
      <c r="C486" s="15" t="s">
        <v>495</v>
      </c>
      <c r="D486" s="16">
        <v>220000</v>
      </c>
    </row>
    <row r="487" spans="1:4" s="14" customFormat="1" ht="35.25" customHeight="1">
      <c r="A487" s="40">
        <v>75801</v>
      </c>
      <c r="B487" s="17"/>
      <c r="C487" s="40" t="s">
        <v>568</v>
      </c>
      <c r="D487" s="47">
        <v>220000</v>
      </c>
    </row>
    <row r="488" spans="1:4" s="14" customFormat="1" ht="95.25" customHeight="1">
      <c r="A488" s="15"/>
      <c r="C488" s="36" t="s">
        <v>32</v>
      </c>
      <c r="D488" s="37">
        <v>220000</v>
      </c>
    </row>
    <row r="489" spans="1:4" s="44" customFormat="1" ht="15.75" hidden="1">
      <c r="A489" s="38"/>
      <c r="C489" s="52"/>
      <c r="D489" s="53"/>
    </row>
    <row r="490" spans="1:4" s="44" customFormat="1" ht="15.75" hidden="1">
      <c r="A490" s="41">
        <v>75832</v>
      </c>
      <c r="B490" s="51"/>
      <c r="C490" s="41" t="s">
        <v>33</v>
      </c>
      <c r="D490" s="42">
        <v>0</v>
      </c>
    </row>
    <row r="491" spans="1:4" s="44" customFormat="1" ht="24" customHeight="1" hidden="1">
      <c r="A491" s="38"/>
      <c r="C491" s="52" t="s">
        <v>34</v>
      </c>
      <c r="D491" s="53"/>
    </row>
    <row r="492" spans="1:4" s="30" customFormat="1" ht="8.25" customHeight="1">
      <c r="A492" s="29" t="s">
        <v>534</v>
      </c>
      <c r="C492" s="29"/>
      <c r="D492" s="31"/>
    </row>
    <row r="493" spans="1:4" s="14" customFormat="1" ht="15.75">
      <c r="A493" s="687" t="s">
        <v>570</v>
      </c>
      <c r="B493" s="687"/>
      <c r="C493" s="687"/>
      <c r="D493" s="13">
        <v>1431518</v>
      </c>
    </row>
    <row r="494" s="18" customFormat="1" ht="15.75">
      <c r="A494" s="15" t="s">
        <v>428</v>
      </c>
    </row>
    <row r="495" spans="1:4" s="25" customFormat="1" ht="31.5">
      <c r="A495" s="27" t="s">
        <v>35</v>
      </c>
      <c r="C495" s="27" t="s">
        <v>541</v>
      </c>
      <c r="D495" s="28">
        <v>-327190</v>
      </c>
    </row>
    <row r="496" spans="1:4" s="30" customFormat="1" ht="8.25" customHeight="1">
      <c r="A496" s="29"/>
      <c r="C496" s="29"/>
      <c r="D496" s="31"/>
    </row>
    <row r="497" spans="1:4" s="14" customFormat="1" ht="15.75">
      <c r="A497" s="15">
        <v>801</v>
      </c>
      <c r="C497" s="15" t="s">
        <v>551</v>
      </c>
      <c r="D497" s="16">
        <v>-231359</v>
      </c>
    </row>
    <row r="498" spans="1:4" s="14" customFormat="1" ht="15.75">
      <c r="A498" s="40">
        <v>80130</v>
      </c>
      <c r="B498" s="17"/>
      <c r="C498" s="40" t="s">
        <v>21</v>
      </c>
      <c r="D498" s="47">
        <v>-231359</v>
      </c>
    </row>
    <row r="499" spans="1:4" s="44" customFormat="1" ht="20.25" customHeight="1">
      <c r="A499" s="38"/>
      <c r="C499" s="36" t="s">
        <v>572</v>
      </c>
      <c r="D499" s="37">
        <v>-231359</v>
      </c>
    </row>
    <row r="500" spans="1:4" s="44" customFormat="1" ht="9" customHeight="1">
      <c r="A500" s="38"/>
      <c r="C500" s="36"/>
      <c r="D500" s="37"/>
    </row>
    <row r="501" spans="1:4" s="14" customFormat="1" ht="15.75">
      <c r="A501" s="15">
        <v>852</v>
      </c>
      <c r="C501" s="15" t="s">
        <v>594</v>
      </c>
      <c r="D501" s="16">
        <v>-95831</v>
      </c>
    </row>
    <row r="502" spans="1:4" s="14" customFormat="1" ht="15.75">
      <c r="A502" s="40">
        <v>85295</v>
      </c>
      <c r="B502" s="17"/>
      <c r="C502" s="40" t="s">
        <v>468</v>
      </c>
      <c r="D502" s="47">
        <v>-95831</v>
      </c>
    </row>
    <row r="503" spans="1:4" s="44" customFormat="1" ht="20.25" customHeight="1">
      <c r="A503" s="38"/>
      <c r="C503" s="36" t="s">
        <v>572</v>
      </c>
      <c r="D503" s="37">
        <v>-95831</v>
      </c>
    </row>
    <row r="504" spans="1:4" s="44" customFormat="1" ht="15.75">
      <c r="A504" s="38"/>
      <c r="C504" s="52"/>
      <c r="D504" s="53"/>
    </row>
    <row r="505" spans="1:4" s="44" customFormat="1" ht="13.5" customHeight="1">
      <c r="A505" s="38"/>
      <c r="C505" s="52"/>
      <c r="D505" s="53"/>
    </row>
    <row r="506" spans="1:4" s="25" customFormat="1" ht="31.5">
      <c r="A506" s="27" t="s">
        <v>577</v>
      </c>
      <c r="C506" s="27" t="s">
        <v>541</v>
      </c>
      <c r="D506" s="28">
        <v>1431518</v>
      </c>
    </row>
    <row r="507" spans="1:4" s="30" customFormat="1" ht="8.25" customHeight="1">
      <c r="A507" s="29"/>
      <c r="C507" s="29"/>
      <c r="D507" s="31"/>
    </row>
    <row r="508" spans="1:4" s="14" customFormat="1" ht="15.75">
      <c r="A508" s="15">
        <v>801</v>
      </c>
      <c r="C508" s="15" t="s">
        <v>551</v>
      </c>
      <c r="D508" s="16">
        <v>972711</v>
      </c>
    </row>
    <row r="509" spans="1:4" s="44" customFormat="1" ht="15.75" hidden="1">
      <c r="A509" s="41">
        <v>80120</v>
      </c>
      <c r="B509" s="51"/>
      <c r="C509" s="41" t="s">
        <v>19</v>
      </c>
      <c r="D509" s="42">
        <v>0</v>
      </c>
    </row>
    <row r="510" spans="1:4" s="44" customFormat="1" ht="30" hidden="1">
      <c r="A510" s="38"/>
      <c r="C510" s="52" t="s">
        <v>36</v>
      </c>
      <c r="D510" s="45"/>
    </row>
    <row r="511" spans="1:4" s="44" customFormat="1" ht="12.75" customHeight="1" hidden="1">
      <c r="A511" s="38"/>
      <c r="C511" s="38"/>
      <c r="D511" s="39"/>
    </row>
    <row r="512" spans="1:4" s="14" customFormat="1" ht="15.75">
      <c r="A512" s="40">
        <v>80130</v>
      </c>
      <c r="B512" s="17"/>
      <c r="C512" s="40" t="s">
        <v>21</v>
      </c>
      <c r="D512" s="47">
        <v>966284</v>
      </c>
    </row>
    <row r="513" spans="1:4" s="14" customFormat="1" ht="102.75" customHeight="1">
      <c r="A513" s="15"/>
      <c r="C513" s="71" t="s">
        <v>37</v>
      </c>
      <c r="D513" s="72">
        <v>97015</v>
      </c>
    </row>
    <row r="514" spans="1:4" s="74" customFormat="1" ht="81.75" customHeight="1">
      <c r="A514" s="73"/>
      <c r="C514" s="71" t="s">
        <v>38</v>
      </c>
      <c r="D514" s="72">
        <v>-306</v>
      </c>
    </row>
    <row r="515" spans="1:4" s="14" customFormat="1" ht="154.5" customHeight="1">
      <c r="A515" s="15"/>
      <c r="C515" s="71" t="s">
        <v>39</v>
      </c>
      <c r="D515" s="72">
        <v>869575</v>
      </c>
    </row>
    <row r="516" spans="1:4" s="44" customFormat="1" ht="15.75">
      <c r="A516" s="38"/>
      <c r="C516" s="52"/>
      <c r="D516" s="53"/>
    </row>
    <row r="517" spans="1:4" s="14" customFormat="1" ht="31.5">
      <c r="A517" s="40">
        <v>80140</v>
      </c>
      <c r="B517" s="17"/>
      <c r="C517" s="40" t="s">
        <v>23</v>
      </c>
      <c r="D517" s="47">
        <v>34136</v>
      </c>
    </row>
    <row r="518" spans="1:4" s="14" customFormat="1" ht="45">
      <c r="A518" s="34"/>
      <c r="C518" s="36" t="s">
        <v>40</v>
      </c>
      <c r="D518" s="35">
        <v>34136</v>
      </c>
    </row>
    <row r="519" spans="1:4" s="44" customFormat="1" ht="13.5" customHeight="1">
      <c r="A519" s="43"/>
      <c r="C519" s="43"/>
      <c r="D519" s="45"/>
    </row>
    <row r="520" spans="1:4" s="14" customFormat="1" ht="15.75">
      <c r="A520" s="40">
        <v>80195</v>
      </c>
      <c r="B520" s="17"/>
      <c r="C520" s="40" t="s">
        <v>468</v>
      </c>
      <c r="D520" s="47">
        <v>-27709</v>
      </c>
    </row>
    <row r="521" spans="1:4" s="14" customFormat="1" ht="30">
      <c r="A521" s="15"/>
      <c r="C521" s="36" t="s">
        <v>41</v>
      </c>
      <c r="D521" s="37">
        <v>-27709</v>
      </c>
    </row>
    <row r="522" spans="1:4" s="14" customFormat="1" ht="49.5" customHeight="1">
      <c r="A522" s="15"/>
      <c r="C522" s="54" t="s">
        <v>42</v>
      </c>
      <c r="D522" s="37">
        <v>-27709</v>
      </c>
    </row>
    <row r="523" spans="1:4" s="44" customFormat="1" ht="30" hidden="1">
      <c r="A523" s="38"/>
      <c r="C523" s="75" t="s">
        <v>43</v>
      </c>
      <c r="D523" s="53"/>
    </row>
    <row r="524" spans="1:4" s="30" customFormat="1" ht="8.25" customHeight="1">
      <c r="A524" s="29"/>
      <c r="C524" s="29"/>
      <c r="D524" s="31"/>
    </row>
    <row r="525" spans="1:4" s="14" customFormat="1" ht="15.75">
      <c r="A525" s="15">
        <v>852</v>
      </c>
      <c r="C525" s="15" t="s">
        <v>594</v>
      </c>
      <c r="D525" s="16">
        <v>458807</v>
      </c>
    </row>
    <row r="526" spans="1:4" s="14" customFormat="1" ht="15.75">
      <c r="A526" s="40">
        <v>85295</v>
      </c>
      <c r="B526" s="17"/>
      <c r="C526" s="40" t="s">
        <v>468</v>
      </c>
      <c r="D526" s="47">
        <v>458807</v>
      </c>
    </row>
    <row r="527" spans="1:4" s="14" customFormat="1" ht="45">
      <c r="A527" s="34"/>
      <c r="C527" s="36" t="s">
        <v>44</v>
      </c>
      <c r="D527" s="35">
        <v>458807</v>
      </c>
    </row>
    <row r="528" spans="1:4" s="44" customFormat="1" ht="15.75">
      <c r="A528" s="38"/>
      <c r="C528" s="52"/>
      <c r="D528" s="53"/>
    </row>
    <row r="529" spans="1:4" s="25" customFormat="1" ht="47.25">
      <c r="A529" s="27" t="s">
        <v>45</v>
      </c>
      <c r="C529" s="27" t="s">
        <v>46</v>
      </c>
      <c r="D529" s="28">
        <v>327190</v>
      </c>
    </row>
    <row r="530" spans="1:4" s="30" customFormat="1" ht="8.25" customHeight="1">
      <c r="A530" s="29"/>
      <c r="C530" s="29"/>
      <c r="D530" s="31"/>
    </row>
    <row r="531" spans="1:4" s="14" customFormat="1" ht="15.75">
      <c r="A531" s="15">
        <v>801</v>
      </c>
      <c r="C531" s="15" t="s">
        <v>467</v>
      </c>
      <c r="D531" s="16">
        <v>231359</v>
      </c>
    </row>
    <row r="532" spans="1:4" s="44" customFormat="1" ht="15.75" hidden="1">
      <c r="A532" s="41">
        <v>80120</v>
      </c>
      <c r="B532" s="51"/>
      <c r="C532" s="41" t="s">
        <v>19</v>
      </c>
      <c r="D532" s="42">
        <v>0</v>
      </c>
    </row>
    <row r="533" spans="1:4" s="44" customFormat="1" ht="28.5" customHeight="1" hidden="1">
      <c r="A533" s="38"/>
      <c r="C533" s="52" t="s">
        <v>47</v>
      </c>
      <c r="D533" s="53"/>
    </row>
    <row r="534" spans="1:4" s="44" customFormat="1" ht="9.75" customHeight="1">
      <c r="A534" s="38"/>
      <c r="C534" s="52"/>
      <c r="D534" s="53"/>
    </row>
    <row r="535" spans="1:4" s="14" customFormat="1" ht="15.75">
      <c r="A535" s="40">
        <v>80130</v>
      </c>
      <c r="B535" s="17"/>
      <c r="C535" s="40" t="s">
        <v>21</v>
      </c>
      <c r="D535" s="47">
        <v>231359</v>
      </c>
    </row>
    <row r="536" spans="1:4" s="14" customFormat="1" ht="31.5" customHeight="1">
      <c r="A536" s="15"/>
      <c r="C536" s="36" t="s">
        <v>572</v>
      </c>
      <c r="D536" s="37">
        <v>231359</v>
      </c>
    </row>
    <row r="537" spans="1:4" s="30" customFormat="1" ht="8.25" customHeight="1">
      <c r="A537" s="29"/>
      <c r="C537" s="29"/>
      <c r="D537" s="31"/>
    </row>
    <row r="538" spans="1:4" s="14" customFormat="1" ht="15.75">
      <c r="A538" s="15">
        <v>852</v>
      </c>
      <c r="C538" s="15" t="s">
        <v>594</v>
      </c>
      <c r="D538" s="16">
        <v>95831</v>
      </c>
    </row>
    <row r="539" spans="1:4" s="14" customFormat="1" ht="15.75">
      <c r="A539" s="40">
        <v>85295</v>
      </c>
      <c r="B539" s="17"/>
      <c r="C539" s="40" t="s">
        <v>468</v>
      </c>
      <c r="D539" s="47">
        <v>95831</v>
      </c>
    </row>
    <row r="540" spans="1:4" s="44" customFormat="1" ht="20.25" customHeight="1">
      <c r="A540" s="38"/>
      <c r="C540" s="36" t="s">
        <v>572</v>
      </c>
      <c r="D540" s="37">
        <v>95831</v>
      </c>
    </row>
    <row r="542" spans="1:4" s="14" customFormat="1" ht="15.75">
      <c r="A542" s="687" t="s">
        <v>587</v>
      </c>
      <c r="B542" s="687"/>
      <c r="C542" s="687"/>
      <c r="D542" s="13">
        <v>-333555</v>
      </c>
    </row>
    <row r="543" s="18" customFormat="1" ht="15.75">
      <c r="A543" s="15" t="s">
        <v>428</v>
      </c>
    </row>
    <row r="544" spans="1:4" s="23" customFormat="1" ht="15.75">
      <c r="A544" s="19"/>
      <c r="B544" s="20" t="s">
        <v>588</v>
      </c>
      <c r="C544" s="21" t="s">
        <v>589</v>
      </c>
      <c r="D544" s="22">
        <v>-333555</v>
      </c>
    </row>
    <row r="545" spans="1:4" s="25" customFormat="1" ht="8.25" customHeight="1">
      <c r="A545" s="24"/>
      <c r="C545" s="24"/>
      <c r="D545" s="26"/>
    </row>
    <row r="546" spans="1:4" s="25" customFormat="1" ht="32.25" customHeight="1">
      <c r="A546" s="27" t="s">
        <v>48</v>
      </c>
      <c r="C546" s="27" t="s">
        <v>49</v>
      </c>
      <c r="D546" s="28">
        <v>-333555</v>
      </c>
    </row>
    <row r="547" spans="1:4" s="25" customFormat="1" ht="8.25" customHeight="1" hidden="1">
      <c r="A547" s="24"/>
      <c r="C547" s="24"/>
      <c r="D547" s="26"/>
    </row>
    <row r="548" spans="1:4" s="14" customFormat="1" ht="15.75" hidden="1">
      <c r="A548" s="15">
        <v>801</v>
      </c>
      <c r="C548" s="15" t="s">
        <v>467</v>
      </c>
      <c r="D548" s="16">
        <v>0</v>
      </c>
    </row>
    <row r="549" spans="1:4" s="14" customFormat="1" ht="15.75" hidden="1">
      <c r="A549" s="40">
        <v>80195</v>
      </c>
      <c r="B549" s="17"/>
      <c r="C549" s="40" t="s">
        <v>468</v>
      </c>
      <c r="D549" s="47">
        <v>0</v>
      </c>
    </row>
    <row r="550" spans="1:4" s="14" customFormat="1" ht="75" hidden="1">
      <c r="A550" s="15"/>
      <c r="C550" s="36" t="s">
        <v>50</v>
      </c>
      <c r="D550" s="37"/>
    </row>
    <row r="551" spans="1:4" s="14" customFormat="1" ht="7.5" customHeight="1">
      <c r="A551" s="15"/>
      <c r="C551" s="36"/>
      <c r="D551" s="37"/>
    </row>
    <row r="552" spans="1:4" s="14" customFormat="1" ht="15.75">
      <c r="A552" s="15">
        <v>852</v>
      </c>
      <c r="C552" s="15" t="s">
        <v>594</v>
      </c>
      <c r="D552" s="16">
        <v>-333555</v>
      </c>
    </row>
    <row r="553" spans="1:4" s="14" customFormat="1" ht="15.75">
      <c r="A553" s="40">
        <v>85201</v>
      </c>
      <c r="B553" s="17"/>
      <c r="C553" s="19" t="s">
        <v>51</v>
      </c>
      <c r="D553" s="47">
        <v>2250</v>
      </c>
    </row>
    <row r="554" spans="1:4" s="14" customFormat="1" ht="60">
      <c r="A554" s="15"/>
      <c r="C554" s="36" t="s">
        <v>52</v>
      </c>
      <c r="D554" s="37">
        <v>2250</v>
      </c>
    </row>
    <row r="555" spans="1:4" s="14" customFormat="1" ht="15.75">
      <c r="A555" s="40">
        <v>85202</v>
      </c>
      <c r="B555" s="17"/>
      <c r="C555" s="19" t="s">
        <v>53</v>
      </c>
      <c r="D555" s="47">
        <v>-335805</v>
      </c>
    </row>
    <row r="556" spans="1:4" s="14" customFormat="1" ht="60">
      <c r="A556" s="15"/>
      <c r="C556" s="36" t="s">
        <v>54</v>
      </c>
      <c r="D556" s="37">
        <v>-335805</v>
      </c>
    </row>
    <row r="557" spans="1:4" s="44" customFormat="1" ht="8.25" customHeight="1">
      <c r="A557" s="38"/>
      <c r="C557" s="52"/>
      <c r="D557" s="53"/>
    </row>
    <row r="558" spans="1:4" s="44" customFormat="1" ht="15.75" hidden="1">
      <c r="A558" s="38">
        <v>854</v>
      </c>
      <c r="C558" s="38" t="s">
        <v>598</v>
      </c>
      <c r="D558" s="39">
        <v>0</v>
      </c>
    </row>
    <row r="559" spans="1:4" s="44" customFormat="1" ht="15.75" hidden="1">
      <c r="A559" s="41">
        <v>85406</v>
      </c>
      <c r="B559" s="51"/>
      <c r="C559" s="41" t="s">
        <v>55</v>
      </c>
      <c r="D559" s="42">
        <v>0</v>
      </c>
    </row>
    <row r="560" spans="1:4" s="44" customFormat="1" ht="60" hidden="1">
      <c r="A560" s="38"/>
      <c r="C560" s="52" t="s">
        <v>56</v>
      </c>
      <c r="D560" s="53">
        <v>0</v>
      </c>
    </row>
    <row r="561" spans="1:4" s="30" customFormat="1" ht="39" customHeight="1" hidden="1">
      <c r="A561" s="29"/>
      <c r="C561" s="76" t="s">
        <v>57</v>
      </c>
      <c r="D561" s="77"/>
    </row>
    <row r="562" spans="1:4" s="30" customFormat="1" ht="41.25" customHeight="1" hidden="1">
      <c r="A562" s="29"/>
      <c r="C562" s="76" t="s">
        <v>58</v>
      </c>
      <c r="D562" s="77"/>
    </row>
    <row r="563" spans="1:4" s="44" customFormat="1" ht="120" hidden="1">
      <c r="A563" s="38"/>
      <c r="C563" s="52" t="s">
        <v>59</v>
      </c>
      <c r="D563" s="53"/>
    </row>
    <row r="564" spans="1:4" s="44" customFormat="1" ht="45" hidden="1">
      <c r="A564" s="38"/>
      <c r="C564" s="52" t="s">
        <v>60</v>
      </c>
      <c r="D564" s="53"/>
    </row>
    <row r="565" spans="1:4" s="44" customFormat="1" ht="45" hidden="1">
      <c r="A565" s="38"/>
      <c r="C565" s="52" t="s">
        <v>61</v>
      </c>
      <c r="D565" s="53"/>
    </row>
    <row r="566" spans="1:4" s="30" customFormat="1" ht="56.25" customHeight="1" hidden="1">
      <c r="A566" s="29"/>
      <c r="C566" s="76" t="s">
        <v>62</v>
      </c>
      <c r="D566" s="77"/>
    </row>
    <row r="567" spans="1:4" s="30" customFormat="1" ht="49.5" customHeight="1" hidden="1">
      <c r="A567" s="29"/>
      <c r="C567" s="76" t="s">
        <v>63</v>
      </c>
      <c r="D567" s="77"/>
    </row>
    <row r="568" ht="12.75" hidden="1"/>
    <row r="569" spans="1:4" s="66" customFormat="1" ht="31.5" hidden="1">
      <c r="A569" s="59"/>
      <c r="B569" s="60" t="s">
        <v>601</v>
      </c>
      <c r="C569" s="61" t="s">
        <v>602</v>
      </c>
      <c r="D569" s="78">
        <v>0</v>
      </c>
    </row>
    <row r="570" spans="1:4" s="30" customFormat="1" ht="8.25" customHeight="1" hidden="1">
      <c r="A570" s="29"/>
      <c r="C570" s="29"/>
      <c r="D570" s="31"/>
    </row>
    <row r="571" spans="1:4" s="30" customFormat="1" ht="50.25" customHeight="1" hidden="1">
      <c r="A571" s="64" t="s">
        <v>64</v>
      </c>
      <c r="C571" s="64" t="s">
        <v>65</v>
      </c>
      <c r="D571" s="65">
        <v>0</v>
      </c>
    </row>
    <row r="572" spans="1:4" s="30" customFormat="1" ht="8.25" customHeight="1" hidden="1">
      <c r="A572" s="29"/>
      <c r="C572" s="29"/>
      <c r="D572" s="31"/>
    </row>
    <row r="573" spans="1:4" s="44" customFormat="1" ht="15.75" hidden="1">
      <c r="A573" s="38">
        <v>710</v>
      </c>
      <c r="C573" s="38" t="s">
        <v>4</v>
      </c>
      <c r="D573" s="39">
        <v>0</v>
      </c>
    </row>
    <row r="574" spans="1:4" s="44" customFormat="1" ht="18.75" customHeight="1" hidden="1">
      <c r="A574" s="41">
        <v>71015</v>
      </c>
      <c r="B574" s="51"/>
      <c r="C574" s="41" t="s">
        <v>66</v>
      </c>
      <c r="D574" s="42">
        <v>0</v>
      </c>
    </row>
    <row r="575" spans="1:4" s="44" customFormat="1" ht="45" hidden="1">
      <c r="A575" s="38"/>
      <c r="C575" s="52" t="s">
        <v>67</v>
      </c>
      <c r="D575" s="53"/>
    </row>
    <row r="576" spans="1:4" s="44" customFormat="1" ht="9" customHeight="1" hidden="1">
      <c r="A576" s="38"/>
      <c r="C576" s="52"/>
      <c r="D576" s="53"/>
    </row>
    <row r="577" spans="1:4" s="44" customFormat="1" ht="18" customHeight="1" hidden="1">
      <c r="A577" s="38">
        <v>754</v>
      </c>
      <c r="C577" s="38" t="s">
        <v>12</v>
      </c>
      <c r="D577" s="39">
        <v>0</v>
      </c>
    </row>
    <row r="578" spans="1:4" s="44" customFormat="1" ht="18.75" customHeight="1" hidden="1">
      <c r="A578" s="41">
        <v>75411</v>
      </c>
      <c r="B578" s="51"/>
      <c r="C578" s="41" t="s">
        <v>68</v>
      </c>
      <c r="D578" s="42">
        <v>0</v>
      </c>
    </row>
    <row r="579" spans="1:4" s="44" customFormat="1" ht="60" hidden="1">
      <c r="A579" s="38"/>
      <c r="C579" s="52" t="s">
        <v>69</v>
      </c>
      <c r="D579" s="53"/>
    </row>
    <row r="580" spans="1:4" s="44" customFormat="1" ht="75" hidden="1">
      <c r="A580" s="38"/>
      <c r="C580" s="52" t="s">
        <v>70</v>
      </c>
      <c r="D580" s="53"/>
    </row>
    <row r="581" spans="1:4" s="30" customFormat="1" ht="8.25" customHeight="1" hidden="1">
      <c r="A581" s="29"/>
      <c r="C581" s="29"/>
      <c r="D581" s="31"/>
    </row>
    <row r="582" spans="1:4" s="44" customFormat="1" ht="15.75" hidden="1">
      <c r="A582" s="38">
        <v>852</v>
      </c>
      <c r="C582" s="38" t="s">
        <v>594</v>
      </c>
      <c r="D582" s="39">
        <v>0</v>
      </c>
    </row>
    <row r="583" spans="1:4" s="44" customFormat="1" ht="15.75" hidden="1">
      <c r="A583" s="41">
        <v>85203</v>
      </c>
      <c r="B583" s="51"/>
      <c r="C583" s="59" t="s">
        <v>18</v>
      </c>
      <c r="D583" s="42">
        <v>0</v>
      </c>
    </row>
    <row r="584" spans="1:4" s="44" customFormat="1" ht="48.75" customHeight="1" hidden="1">
      <c r="A584" s="38"/>
      <c r="C584" s="52" t="s">
        <v>71</v>
      </c>
      <c r="D584" s="53"/>
    </row>
    <row r="585" spans="1:4" s="44" customFormat="1" ht="9" customHeight="1" hidden="1">
      <c r="A585" s="38"/>
      <c r="C585" s="52"/>
      <c r="D585" s="53"/>
    </row>
    <row r="586" spans="1:4" s="44" customFormat="1" ht="15.75" hidden="1">
      <c r="A586" s="41">
        <v>85231</v>
      </c>
      <c r="B586" s="51"/>
      <c r="C586" s="59" t="s">
        <v>72</v>
      </c>
      <c r="D586" s="42">
        <v>0</v>
      </c>
    </row>
    <row r="587" spans="1:4" s="44" customFormat="1" ht="67.5" customHeight="1" hidden="1">
      <c r="A587" s="38"/>
      <c r="C587" s="52" t="s">
        <v>73</v>
      </c>
      <c r="D587" s="53"/>
    </row>
    <row r="588" spans="1:4" s="44" customFormat="1" ht="9" customHeight="1" hidden="1">
      <c r="A588" s="38"/>
      <c r="C588" s="52"/>
      <c r="D588" s="53"/>
    </row>
    <row r="589" spans="1:4" s="44" customFormat="1" ht="15.75" hidden="1">
      <c r="A589" s="38">
        <v>853</v>
      </c>
      <c r="C589" s="38" t="s">
        <v>470</v>
      </c>
      <c r="D589" s="39">
        <v>0</v>
      </c>
    </row>
    <row r="590" spans="1:4" s="44" customFormat="1" ht="15.75" hidden="1">
      <c r="A590" s="41">
        <v>85321</v>
      </c>
      <c r="B590" s="51"/>
      <c r="C590" s="59" t="s">
        <v>74</v>
      </c>
      <c r="D590" s="42">
        <v>0</v>
      </c>
    </row>
    <row r="591" spans="1:4" s="44" customFormat="1" ht="45" hidden="1">
      <c r="A591" s="38"/>
      <c r="C591" s="52" t="s">
        <v>75</v>
      </c>
      <c r="D591" s="53"/>
    </row>
    <row r="592" spans="1:4" s="44" customFormat="1" ht="18" customHeight="1" hidden="1">
      <c r="A592" s="41">
        <v>85334</v>
      </c>
      <c r="B592" s="51"/>
      <c r="C592" s="41" t="s">
        <v>76</v>
      </c>
      <c r="D592" s="42">
        <v>0</v>
      </c>
    </row>
    <row r="593" spans="1:4" s="44" customFormat="1" ht="45" hidden="1">
      <c r="A593" s="38"/>
      <c r="C593" s="52" t="s">
        <v>77</v>
      </c>
      <c r="D593" s="53"/>
    </row>
    <row r="594" spans="1:4" s="30" customFormat="1" ht="8.25" customHeight="1" hidden="1">
      <c r="A594" s="29"/>
      <c r="C594" s="29"/>
      <c r="D594" s="31"/>
    </row>
    <row r="595" spans="1:4" s="30" customFormat="1" ht="8.25" customHeight="1" hidden="1">
      <c r="A595" s="29"/>
      <c r="C595" s="29"/>
      <c r="D595" s="31"/>
    </row>
    <row r="596" spans="1:4" s="14" customFormat="1" ht="15.75">
      <c r="A596" s="687" t="s">
        <v>78</v>
      </c>
      <c r="B596" s="687"/>
      <c r="C596" s="687"/>
      <c r="D596" s="13">
        <v>27262896</v>
      </c>
    </row>
    <row r="597" s="18" customFormat="1" ht="15.75">
      <c r="A597" s="15" t="s">
        <v>428</v>
      </c>
    </row>
    <row r="598" spans="1:4" s="14" customFormat="1" ht="15.75">
      <c r="A598" s="687" t="s">
        <v>79</v>
      </c>
      <c r="B598" s="687"/>
      <c r="C598" s="687"/>
      <c r="D598" s="13">
        <v>17117003</v>
      </c>
    </row>
    <row r="599" s="18" customFormat="1" ht="22.5" customHeight="1">
      <c r="A599" s="15" t="s">
        <v>428</v>
      </c>
    </row>
    <row r="600" spans="1:4" s="14" customFormat="1" ht="15.75">
      <c r="A600" s="687" t="s">
        <v>80</v>
      </c>
      <c r="B600" s="687"/>
      <c r="C600" s="687"/>
      <c r="D600" s="13">
        <v>1665000</v>
      </c>
    </row>
    <row r="601" s="18" customFormat="1" ht="15.75">
      <c r="A601" s="15" t="s">
        <v>428</v>
      </c>
    </row>
    <row r="603" spans="1:4" s="23" customFormat="1" ht="51" customHeight="1">
      <c r="A603" s="19"/>
      <c r="B603" s="20" t="s">
        <v>553</v>
      </c>
      <c r="C603" s="21" t="s">
        <v>554</v>
      </c>
      <c r="D603" s="22">
        <v>1665000</v>
      </c>
    </row>
    <row r="604" spans="1:4" s="25" customFormat="1" ht="47.25">
      <c r="A604" s="27" t="s">
        <v>81</v>
      </c>
      <c r="C604" s="27" t="s">
        <v>82</v>
      </c>
      <c r="D604" s="28">
        <v>1665000</v>
      </c>
    </row>
    <row r="605" spans="1:4" s="30" customFormat="1" ht="8.25" customHeight="1">
      <c r="A605" s="64"/>
      <c r="C605" s="64"/>
      <c r="D605" s="65"/>
    </row>
    <row r="606" spans="1:4" s="14" customFormat="1" ht="18" customHeight="1">
      <c r="A606" s="15">
        <v>926</v>
      </c>
      <c r="C606" s="15" t="s">
        <v>489</v>
      </c>
      <c r="D606" s="16">
        <v>1665000</v>
      </c>
    </row>
    <row r="607" spans="1:4" s="14" customFormat="1" ht="18.75" customHeight="1">
      <c r="A607" s="40">
        <v>92601</v>
      </c>
      <c r="B607" s="17"/>
      <c r="C607" s="40" t="s">
        <v>83</v>
      </c>
      <c r="D607" s="47">
        <v>1665000</v>
      </c>
    </row>
    <row r="608" spans="1:4" s="14" customFormat="1" ht="133.5" customHeight="1">
      <c r="A608" s="34"/>
      <c r="C608" s="34" t="s">
        <v>84</v>
      </c>
      <c r="D608" s="35">
        <v>1665000</v>
      </c>
    </row>
    <row r="610" spans="1:4" s="14" customFormat="1" ht="15.75">
      <c r="A610" s="687" t="s">
        <v>570</v>
      </c>
      <c r="B610" s="687"/>
      <c r="C610" s="687"/>
      <c r="D610" s="13">
        <v>13787003</v>
      </c>
    </row>
    <row r="611" s="18" customFormat="1" ht="15.75">
      <c r="A611" s="15" t="s">
        <v>428</v>
      </c>
    </row>
    <row r="612" spans="1:4" s="25" customFormat="1" ht="47.25">
      <c r="A612" s="27" t="s">
        <v>85</v>
      </c>
      <c r="C612" s="27" t="s">
        <v>86</v>
      </c>
      <c r="D612" s="28">
        <v>13787003</v>
      </c>
    </row>
    <row r="613" spans="1:4" s="30" customFormat="1" ht="8.25" customHeight="1">
      <c r="A613" s="29"/>
      <c r="C613" s="79"/>
      <c r="D613" s="80"/>
    </row>
    <row r="614" spans="1:4" s="82" customFormat="1" ht="15.75">
      <c r="A614" s="81">
        <v>900</v>
      </c>
      <c r="C614" s="81" t="s">
        <v>473</v>
      </c>
      <c r="D614" s="83">
        <v>-4784313</v>
      </c>
    </row>
    <row r="615" spans="1:4" s="82" customFormat="1" ht="15.75">
      <c r="A615" s="84">
        <v>90001</v>
      </c>
      <c r="B615" s="85"/>
      <c r="C615" s="84" t="s">
        <v>87</v>
      </c>
      <c r="D615" s="86">
        <v>-4784313</v>
      </c>
    </row>
    <row r="616" spans="1:4" s="82" customFormat="1" ht="69" customHeight="1">
      <c r="A616" s="87"/>
      <c r="C616" s="36" t="s">
        <v>88</v>
      </c>
      <c r="D616" s="80">
        <v>-4784313</v>
      </c>
    </row>
    <row r="617" spans="1:4" s="30" customFormat="1" ht="7.5" customHeight="1">
      <c r="A617" s="64"/>
      <c r="C617" s="64"/>
      <c r="D617" s="65"/>
    </row>
    <row r="618" spans="1:4" s="14" customFormat="1" ht="31.5">
      <c r="A618" s="15">
        <v>925</v>
      </c>
      <c r="C618" s="15" t="s">
        <v>89</v>
      </c>
      <c r="D618" s="16">
        <v>18571316</v>
      </c>
    </row>
    <row r="619" spans="1:4" s="14" customFormat="1" ht="18" customHeight="1">
      <c r="A619" s="40">
        <v>92504</v>
      </c>
      <c r="B619" s="17"/>
      <c r="C619" s="40" t="s">
        <v>90</v>
      </c>
      <c r="D619" s="47">
        <v>18571316</v>
      </c>
    </row>
    <row r="620" spans="1:4" s="44" customFormat="1" ht="45">
      <c r="A620" s="38"/>
      <c r="C620" s="36" t="s">
        <v>91</v>
      </c>
      <c r="D620" s="37">
        <v>18571316</v>
      </c>
    </row>
    <row r="621" spans="1:4" s="30" customFormat="1" ht="8.25" customHeight="1">
      <c r="A621" s="29"/>
      <c r="C621" s="29"/>
      <c r="D621" s="31"/>
    </row>
    <row r="622" spans="1:4" s="14" customFormat="1" ht="15.75">
      <c r="A622" s="687" t="s">
        <v>587</v>
      </c>
      <c r="B622" s="687"/>
      <c r="C622" s="687"/>
      <c r="D622" s="13">
        <v>1665000</v>
      </c>
    </row>
    <row r="623" s="18" customFormat="1" ht="15.75">
      <c r="A623" s="15" t="s">
        <v>428</v>
      </c>
    </row>
    <row r="624" spans="1:4" s="23" customFormat="1" ht="15.75">
      <c r="A624" s="19"/>
      <c r="B624" s="20" t="s">
        <v>588</v>
      </c>
      <c r="C624" s="21" t="s">
        <v>589</v>
      </c>
      <c r="D624" s="22">
        <v>1665000</v>
      </c>
    </row>
    <row r="625" spans="1:4" s="25" customFormat="1" ht="8.25" customHeight="1">
      <c r="A625" s="24"/>
      <c r="C625" s="24"/>
      <c r="D625" s="26"/>
    </row>
    <row r="626" spans="1:4" s="25" customFormat="1" ht="47.25">
      <c r="A626" s="27" t="s">
        <v>92</v>
      </c>
      <c r="C626" s="27" t="s">
        <v>93</v>
      </c>
      <c r="D626" s="28">
        <v>1665000</v>
      </c>
    </row>
    <row r="627" spans="1:4" s="25" customFormat="1" ht="8.25" customHeight="1">
      <c r="A627" s="24"/>
      <c r="C627" s="24"/>
      <c r="D627" s="26"/>
    </row>
    <row r="628" spans="1:4" s="14" customFormat="1" ht="18" customHeight="1">
      <c r="A628" s="15">
        <v>926</v>
      </c>
      <c r="C628" s="15" t="s">
        <v>489</v>
      </c>
      <c r="D628" s="16">
        <v>1665000</v>
      </c>
    </row>
    <row r="629" spans="1:4" s="14" customFormat="1" ht="18.75" customHeight="1">
      <c r="A629" s="40">
        <v>92601</v>
      </c>
      <c r="B629" s="17"/>
      <c r="C629" s="40" t="s">
        <v>83</v>
      </c>
      <c r="D629" s="47">
        <v>1665000</v>
      </c>
    </row>
    <row r="630" spans="1:4" s="14" customFormat="1" ht="133.5" customHeight="1">
      <c r="A630" s="34"/>
      <c r="C630" s="34" t="s">
        <v>94</v>
      </c>
      <c r="D630" s="35">
        <v>1665000</v>
      </c>
    </row>
    <row r="631" spans="1:4" s="14" customFormat="1" ht="15.75">
      <c r="A631" s="687" t="s">
        <v>95</v>
      </c>
      <c r="B631" s="687"/>
      <c r="C631" s="687"/>
      <c r="D631" s="13">
        <v>10145893</v>
      </c>
    </row>
    <row r="632" s="18" customFormat="1" ht="15.75">
      <c r="A632" s="15" t="s">
        <v>428</v>
      </c>
    </row>
    <row r="633" spans="1:4" s="25" customFormat="1" ht="8.25" customHeight="1">
      <c r="A633" s="24"/>
      <c r="C633" s="24"/>
      <c r="D633" s="26"/>
    </row>
    <row r="634" spans="1:4" s="14" customFormat="1" ht="15.75">
      <c r="A634" s="687" t="s">
        <v>80</v>
      </c>
      <c r="B634" s="687"/>
      <c r="C634" s="687"/>
      <c r="D634" s="13">
        <v>60000</v>
      </c>
    </row>
    <row r="635" s="18" customFormat="1" ht="15.75">
      <c r="A635" s="15" t="s">
        <v>428</v>
      </c>
    </row>
    <row r="636" spans="1:4" s="23" customFormat="1" ht="51" customHeight="1">
      <c r="A636" s="19"/>
      <c r="B636" s="20" t="s">
        <v>553</v>
      </c>
      <c r="C636" s="21" t="s">
        <v>554</v>
      </c>
      <c r="D636" s="22">
        <v>60000</v>
      </c>
    </row>
    <row r="637" spans="1:4" s="25" customFormat="1" ht="47.25">
      <c r="A637" s="27" t="s">
        <v>81</v>
      </c>
      <c r="C637" s="27" t="s">
        <v>82</v>
      </c>
      <c r="D637" s="28">
        <v>60000</v>
      </c>
    </row>
    <row r="638" spans="1:4" s="30" customFormat="1" ht="8.25" customHeight="1">
      <c r="A638" s="64"/>
      <c r="C638" s="64"/>
      <c r="D638" s="65"/>
    </row>
    <row r="639" spans="1:4" s="14" customFormat="1" ht="18" customHeight="1">
      <c r="A639" s="15">
        <v>754</v>
      </c>
      <c r="C639" s="15" t="s">
        <v>12</v>
      </c>
      <c r="D639" s="16">
        <v>60000</v>
      </c>
    </row>
    <row r="640" spans="1:4" s="14" customFormat="1" ht="18.75" customHeight="1">
      <c r="A640" s="40">
        <v>75411</v>
      </c>
      <c r="B640" s="17"/>
      <c r="C640" s="40" t="s">
        <v>96</v>
      </c>
      <c r="D640" s="47">
        <v>60000</v>
      </c>
    </row>
    <row r="641" spans="1:4" s="14" customFormat="1" ht="177.75" customHeight="1">
      <c r="A641" s="34"/>
      <c r="C641" s="34" t="s">
        <v>97</v>
      </c>
      <c r="D641" s="35">
        <v>60000</v>
      </c>
    </row>
    <row r="643" spans="1:4" s="82" customFormat="1" ht="15.75">
      <c r="A643" s="686" t="s">
        <v>570</v>
      </c>
      <c r="B643" s="686"/>
      <c r="C643" s="686"/>
      <c r="D643" s="88">
        <v>7085893</v>
      </c>
    </row>
    <row r="644" s="89" customFormat="1" ht="15.75">
      <c r="A644" s="81" t="s">
        <v>428</v>
      </c>
    </row>
    <row r="645" spans="1:4" s="91" customFormat="1" ht="47.25">
      <c r="A645" s="90" t="s">
        <v>85</v>
      </c>
      <c r="C645" s="90" t="s">
        <v>86</v>
      </c>
      <c r="D645" s="92">
        <v>7085893</v>
      </c>
    </row>
    <row r="646" spans="1:4" s="91" customFormat="1" ht="8.25" customHeight="1">
      <c r="A646" s="93"/>
      <c r="C646" s="93"/>
      <c r="D646" s="94"/>
    </row>
    <row r="647" spans="1:4" s="82" customFormat="1" ht="15.75">
      <c r="A647" s="81">
        <v>600</v>
      </c>
      <c r="C647" s="81" t="s">
        <v>482</v>
      </c>
      <c r="D647" s="83">
        <v>7085893</v>
      </c>
    </row>
    <row r="648" spans="1:4" s="82" customFormat="1" ht="15.75">
      <c r="A648" s="84">
        <v>60015</v>
      </c>
      <c r="B648" s="85"/>
      <c r="C648" s="84" t="s">
        <v>516</v>
      </c>
      <c r="D648" s="86">
        <v>7085893</v>
      </c>
    </row>
    <row r="649" spans="1:4" s="82" customFormat="1" ht="65.25" customHeight="1">
      <c r="A649" s="87"/>
      <c r="C649" s="36" t="s">
        <v>98</v>
      </c>
      <c r="D649" s="80">
        <v>7085893</v>
      </c>
    </row>
    <row r="650" spans="1:4" s="14" customFormat="1" ht="15.75">
      <c r="A650" s="687" t="s">
        <v>587</v>
      </c>
      <c r="B650" s="687"/>
      <c r="C650" s="687"/>
      <c r="D650" s="13">
        <v>3000000</v>
      </c>
    </row>
    <row r="651" s="18" customFormat="1" ht="15.75">
      <c r="A651" s="15" t="s">
        <v>428</v>
      </c>
    </row>
    <row r="652" spans="1:4" s="23" customFormat="1" ht="15.75">
      <c r="A652" s="19"/>
      <c r="B652" s="20" t="s">
        <v>588</v>
      </c>
      <c r="C652" s="21" t="s">
        <v>589</v>
      </c>
      <c r="D652" s="22">
        <v>3000000</v>
      </c>
    </row>
    <row r="653" spans="1:4" s="25" customFormat="1" ht="8.25" customHeight="1">
      <c r="A653" s="24"/>
      <c r="C653" s="24"/>
      <c r="D653" s="26"/>
    </row>
    <row r="654" spans="1:4" s="25" customFormat="1" ht="31.5">
      <c r="A654" s="27" t="s">
        <v>99</v>
      </c>
      <c r="C654" s="27" t="s">
        <v>100</v>
      </c>
      <c r="D654" s="28">
        <v>3000000</v>
      </c>
    </row>
    <row r="655" spans="1:4" s="91" customFormat="1" ht="8.25" customHeight="1">
      <c r="A655" s="93"/>
      <c r="C655" s="93"/>
      <c r="D655" s="94"/>
    </row>
    <row r="656" spans="1:4" s="82" customFormat="1" ht="15.75">
      <c r="A656" s="81">
        <v>600</v>
      </c>
      <c r="C656" s="81" t="s">
        <v>482</v>
      </c>
      <c r="D656" s="83">
        <v>3000000</v>
      </c>
    </row>
    <row r="657" spans="1:4" s="82" customFormat="1" ht="15.75">
      <c r="A657" s="84">
        <v>60015</v>
      </c>
      <c r="B657" s="85"/>
      <c r="C657" s="84" t="s">
        <v>516</v>
      </c>
      <c r="D657" s="86">
        <v>3000000</v>
      </c>
    </row>
    <row r="658" spans="1:4" s="82" customFormat="1" ht="30">
      <c r="A658" s="87"/>
      <c r="C658" s="36" t="s">
        <v>101</v>
      </c>
      <c r="D658" s="80">
        <v>3000000</v>
      </c>
    </row>
    <row r="659" spans="1:4" s="25" customFormat="1" ht="8.25" customHeight="1" hidden="1">
      <c r="A659" s="24"/>
      <c r="C659" s="24"/>
      <c r="D659" s="26"/>
    </row>
    <row r="660" spans="1:4" s="44" customFormat="1" ht="15.75" hidden="1">
      <c r="A660" s="38">
        <v>852</v>
      </c>
      <c r="C660" s="38" t="s">
        <v>594</v>
      </c>
      <c r="D660" s="39">
        <v>0</v>
      </c>
    </row>
    <row r="661" spans="1:4" s="44" customFormat="1" ht="15.75" hidden="1">
      <c r="A661" s="41">
        <v>85201</v>
      </c>
      <c r="B661" s="51"/>
      <c r="C661" s="59" t="s">
        <v>51</v>
      </c>
      <c r="D661" s="42">
        <v>0</v>
      </c>
    </row>
    <row r="662" spans="1:4" s="44" customFormat="1" ht="60" hidden="1">
      <c r="A662" s="38"/>
      <c r="C662" s="52" t="s">
        <v>102</v>
      </c>
      <c r="D662" s="53"/>
    </row>
    <row r="663" spans="1:4" s="44" customFormat="1" ht="15.75" hidden="1">
      <c r="A663" s="41">
        <v>85202</v>
      </c>
      <c r="B663" s="51"/>
      <c r="C663" s="59" t="s">
        <v>53</v>
      </c>
      <c r="D663" s="42">
        <v>0</v>
      </c>
    </row>
    <row r="664" spans="1:4" s="44" customFormat="1" ht="60" hidden="1">
      <c r="A664" s="38"/>
      <c r="C664" s="52" t="s">
        <v>103</v>
      </c>
      <c r="D664" s="53"/>
    </row>
    <row r="665" spans="1:4" s="30" customFormat="1" ht="8.25" customHeight="1" hidden="1">
      <c r="A665" s="29"/>
      <c r="C665" s="29"/>
      <c r="D665" s="31"/>
    </row>
    <row r="666" spans="1:4" s="66" customFormat="1" ht="31.5" hidden="1">
      <c r="A666" s="59"/>
      <c r="B666" s="60" t="s">
        <v>601</v>
      </c>
      <c r="C666" s="61" t="s">
        <v>602</v>
      </c>
      <c r="D666" s="78">
        <v>0</v>
      </c>
    </row>
    <row r="667" spans="1:4" s="30" customFormat="1" ht="8.25" customHeight="1" hidden="1">
      <c r="A667" s="29"/>
      <c r="C667" s="29"/>
      <c r="D667" s="31"/>
    </row>
    <row r="668" spans="1:4" s="30" customFormat="1" ht="50.25" customHeight="1" hidden="1">
      <c r="A668" s="64" t="s">
        <v>104</v>
      </c>
      <c r="C668" s="64" t="s">
        <v>105</v>
      </c>
      <c r="D668" s="65">
        <v>0</v>
      </c>
    </row>
    <row r="669" spans="1:4" s="30" customFormat="1" ht="8.25" customHeight="1" hidden="1">
      <c r="A669" s="29"/>
      <c r="C669" s="29"/>
      <c r="D669" s="31"/>
    </row>
    <row r="670" spans="1:4" s="44" customFormat="1" ht="18" customHeight="1" hidden="1">
      <c r="A670" s="38">
        <v>754</v>
      </c>
      <c r="C670" s="38" t="s">
        <v>12</v>
      </c>
      <c r="D670" s="39">
        <v>0</v>
      </c>
    </row>
    <row r="671" spans="1:4" s="44" customFormat="1" ht="18.75" customHeight="1" hidden="1">
      <c r="A671" s="41">
        <v>75411</v>
      </c>
      <c r="B671" s="51"/>
      <c r="C671" s="41" t="s">
        <v>68</v>
      </c>
      <c r="D671" s="42">
        <v>0</v>
      </c>
    </row>
    <row r="672" spans="1:4" s="44" customFormat="1" ht="75" hidden="1">
      <c r="A672" s="38"/>
      <c r="C672" s="52" t="s">
        <v>70</v>
      </c>
      <c r="D672" s="53"/>
    </row>
    <row r="673" ht="8.25" customHeight="1" hidden="1"/>
    <row r="674" spans="1:4" s="44" customFormat="1" ht="15.75" hidden="1">
      <c r="A674" s="38">
        <v>852</v>
      </c>
      <c r="C674" s="38" t="s">
        <v>594</v>
      </c>
      <c r="D674" s="39">
        <v>0</v>
      </c>
    </row>
    <row r="675" spans="1:4" s="44" customFormat="1" ht="15.75" hidden="1">
      <c r="A675" s="41">
        <v>85203</v>
      </c>
      <c r="B675" s="51"/>
      <c r="C675" s="59" t="s">
        <v>18</v>
      </c>
      <c r="D675" s="42">
        <v>0</v>
      </c>
    </row>
    <row r="676" spans="1:4" s="44" customFormat="1" ht="45" hidden="1">
      <c r="A676" s="38"/>
      <c r="C676" s="52" t="s">
        <v>106</v>
      </c>
      <c r="D676" s="53"/>
    </row>
    <row r="677" spans="1:4" s="30" customFormat="1" ht="8.25" customHeight="1" hidden="1">
      <c r="A677" s="29"/>
      <c r="C677" s="29"/>
      <c r="D677" s="31"/>
    </row>
  </sheetData>
  <mergeCells count="26">
    <mergeCell ref="A2:D2"/>
    <mergeCell ref="A3:D3"/>
    <mergeCell ref="A4:D4"/>
    <mergeCell ref="A5:D5"/>
    <mergeCell ref="A11:D11"/>
    <mergeCell ref="A14:C14"/>
    <mergeCell ref="A16:C16"/>
    <mergeCell ref="A18:C18"/>
    <mergeCell ref="A20:C20"/>
    <mergeCell ref="A232:C232"/>
    <mergeCell ref="A240:C240"/>
    <mergeCell ref="A338:C338"/>
    <mergeCell ref="A394:C394"/>
    <mergeCell ref="A396:C396"/>
    <mergeCell ref="A483:C483"/>
    <mergeCell ref="A493:C493"/>
    <mergeCell ref="A542:C542"/>
    <mergeCell ref="A596:C596"/>
    <mergeCell ref="A598:C598"/>
    <mergeCell ref="A600:C600"/>
    <mergeCell ref="A643:C643"/>
    <mergeCell ref="A650:C650"/>
    <mergeCell ref="A610:C610"/>
    <mergeCell ref="A622:C622"/>
    <mergeCell ref="A631:C631"/>
    <mergeCell ref="A634:C6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598"/>
  <sheetViews>
    <sheetView workbookViewId="0" topLeftCell="A1">
      <selection activeCell="C5" sqref="C5"/>
    </sheetView>
  </sheetViews>
  <sheetFormatPr defaultColWidth="9.140625" defaultRowHeight="12.75"/>
  <cols>
    <col min="1" max="1" width="9.421875" style="246" customWidth="1"/>
    <col min="2" max="2" width="21.7109375" style="246" customWidth="1"/>
    <col min="3" max="3" width="62.421875" style="246" customWidth="1"/>
    <col min="4" max="4" width="14.7109375" style="246" customWidth="1"/>
    <col min="5" max="5" width="9.28125" style="247" bestFit="1" customWidth="1"/>
    <col min="6" max="60" width="9.140625" style="247" customWidth="1"/>
    <col min="61" max="16384" width="9.140625" style="246" customWidth="1"/>
  </cols>
  <sheetData>
    <row r="1" spans="1:60" s="99" customFormat="1" ht="15.75">
      <c r="A1" s="95"/>
      <c r="B1" s="96"/>
      <c r="C1" s="96"/>
      <c r="D1" s="9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s="99" customFormat="1" ht="34.5" customHeight="1">
      <c r="A2" s="95" t="s">
        <v>107</v>
      </c>
      <c r="B2" s="96"/>
      <c r="C2" s="9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</row>
    <row r="3" spans="1:60" s="99" customFormat="1" ht="21.75" customHeight="1">
      <c r="A3" s="95"/>
      <c r="B3" s="96"/>
      <c r="C3" s="9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s="99" customFormat="1" ht="46.5" customHeight="1">
      <c r="A4" s="706" t="s">
        <v>108</v>
      </c>
      <c r="B4" s="706"/>
      <c r="C4" s="706"/>
      <c r="D4" s="70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99" customFormat="1" ht="15.75">
      <c r="A5" s="95"/>
      <c r="B5" s="96"/>
      <c r="C5" s="9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s="99" customFormat="1" ht="31.5" customHeight="1">
      <c r="A6" s="100" t="s">
        <v>109</v>
      </c>
      <c r="B6" s="100" t="s">
        <v>110</v>
      </c>
      <c r="C6" s="100" t="s">
        <v>425</v>
      </c>
      <c r="D6" s="100" t="s">
        <v>426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4" s="14" customFormat="1" ht="15.75">
      <c r="A7" s="102" t="s">
        <v>111</v>
      </c>
      <c r="B7" s="12"/>
      <c r="C7" s="12"/>
      <c r="D7" s="13">
        <f>D9+D940</f>
        <v>-12603176</v>
      </c>
    </row>
    <row r="8" spans="1:4" s="14" customFormat="1" ht="15.75" customHeight="1">
      <c r="A8" s="103" t="s">
        <v>428</v>
      </c>
      <c r="B8" s="15"/>
      <c r="C8" s="15"/>
      <c r="D8" s="16"/>
    </row>
    <row r="9" spans="1:4" s="14" customFormat="1" ht="15.75">
      <c r="A9" s="102" t="s">
        <v>112</v>
      </c>
      <c r="B9" s="12"/>
      <c r="C9" s="12"/>
      <c r="D9" s="13">
        <f>D11+D899</f>
        <v>-12396650</v>
      </c>
    </row>
    <row r="10" spans="1:4" s="14" customFormat="1" ht="15.75" customHeight="1">
      <c r="A10" s="103" t="s">
        <v>428</v>
      </c>
      <c r="B10" s="15"/>
      <c r="C10" s="15"/>
      <c r="D10" s="16"/>
    </row>
    <row r="11" spans="1:4" s="14" customFormat="1" ht="15.75">
      <c r="A11" s="102" t="s">
        <v>113</v>
      </c>
      <c r="B11" s="12"/>
      <c r="C11" s="12"/>
      <c r="D11" s="13">
        <f>D13+D525</f>
        <v>-12497797</v>
      </c>
    </row>
    <row r="12" spans="1:4" s="14" customFormat="1" ht="15.75">
      <c r="A12" s="103" t="s">
        <v>428</v>
      </c>
      <c r="B12" s="15"/>
      <c r="C12" s="15"/>
      <c r="D12" s="16"/>
    </row>
    <row r="13" spans="1:4" s="14" customFormat="1" ht="13.5" customHeight="1">
      <c r="A13" s="102" t="s">
        <v>114</v>
      </c>
      <c r="B13" s="12"/>
      <c r="C13" s="12"/>
      <c r="D13" s="13">
        <f>D15+D78+D96+D100+D131+D135+D166+D181+D286+D313+D375+D362+D389+D438+D496+D489+D65+D27+D55+D260+D158+D162</f>
        <v>6590854</v>
      </c>
    </row>
    <row r="14" spans="1:4" s="14" customFormat="1" ht="15.75">
      <c r="A14" s="15"/>
      <c r="B14" s="15"/>
      <c r="C14" s="15"/>
      <c r="D14" s="16"/>
    </row>
    <row r="15" spans="1:4" s="14" customFormat="1" ht="15.75">
      <c r="A15" s="104" t="s">
        <v>478</v>
      </c>
      <c r="B15" s="15"/>
      <c r="C15" s="15" t="s">
        <v>479</v>
      </c>
      <c r="D15" s="16">
        <f>D16+D19</f>
        <v>-15772</v>
      </c>
    </row>
    <row r="16" spans="1:4" s="14" customFormat="1" ht="15.75">
      <c r="A16" s="48" t="s">
        <v>115</v>
      </c>
      <c r="B16" s="40"/>
      <c r="C16" s="40" t="s">
        <v>116</v>
      </c>
      <c r="D16" s="47">
        <v>-12000</v>
      </c>
    </row>
    <row r="17" spans="1:4" s="14" customFormat="1" ht="15.75">
      <c r="A17" s="33"/>
      <c r="B17" s="34"/>
      <c r="C17" s="36" t="s">
        <v>117</v>
      </c>
      <c r="D17" s="35"/>
    </row>
    <row r="18" spans="1:4" s="14" customFormat="1" ht="15.75">
      <c r="A18" s="33"/>
      <c r="B18" s="34"/>
      <c r="C18" s="27"/>
      <c r="D18" s="35"/>
    </row>
    <row r="19" spans="1:4" s="14" customFormat="1" ht="15.75">
      <c r="A19" s="48" t="s">
        <v>480</v>
      </c>
      <c r="B19" s="40"/>
      <c r="C19" s="40" t="s">
        <v>468</v>
      </c>
      <c r="D19" s="47">
        <f>D20+D23</f>
        <v>-3772</v>
      </c>
    </row>
    <row r="20" spans="1:4" s="14" customFormat="1" ht="15.75">
      <c r="A20" s="33"/>
      <c r="B20" s="34"/>
      <c r="C20" s="27" t="s">
        <v>118</v>
      </c>
      <c r="D20" s="35">
        <f>SUM(D21:D22)</f>
        <v>-7000</v>
      </c>
    </row>
    <row r="21" spans="1:4" s="107" customFormat="1" ht="27.75" customHeight="1">
      <c r="A21" s="105"/>
      <c r="B21" s="105"/>
      <c r="C21" s="106" t="s">
        <v>119</v>
      </c>
      <c r="D21" s="37">
        <v>3000</v>
      </c>
    </row>
    <row r="22" spans="1:4" s="107" customFormat="1" ht="18" customHeight="1">
      <c r="A22" s="105"/>
      <c r="B22" s="105"/>
      <c r="C22" s="36" t="s">
        <v>117</v>
      </c>
      <c r="D22" s="37">
        <v>-10000</v>
      </c>
    </row>
    <row r="23" spans="1:4" s="25" customFormat="1" ht="15.75">
      <c r="A23" s="24"/>
      <c r="B23" s="108"/>
      <c r="C23" s="109" t="s">
        <v>120</v>
      </c>
      <c r="D23" s="28">
        <f>SUM(D24:D25)</f>
        <v>3228</v>
      </c>
    </row>
    <row r="24" spans="1:4" s="107" customFormat="1" ht="30">
      <c r="A24" s="105"/>
      <c r="B24" s="110"/>
      <c r="C24" s="111" t="s">
        <v>121</v>
      </c>
      <c r="D24" s="37">
        <v>1728</v>
      </c>
    </row>
    <row r="25" spans="1:4" s="107" customFormat="1" ht="15">
      <c r="A25" s="105"/>
      <c r="B25" s="110"/>
      <c r="C25" s="112" t="s">
        <v>122</v>
      </c>
      <c r="D25" s="37">
        <f>3228-D24</f>
        <v>1500</v>
      </c>
    </row>
    <row r="26" spans="1:4" s="44" customFormat="1" ht="15.75">
      <c r="A26" s="38"/>
      <c r="B26" s="98"/>
      <c r="C26" s="113"/>
      <c r="D26" s="45"/>
    </row>
    <row r="27" spans="1:4" s="14" customFormat="1" ht="15.75">
      <c r="A27" s="15">
        <v>600</v>
      </c>
      <c r="B27" s="110"/>
      <c r="C27" s="114" t="s">
        <v>482</v>
      </c>
      <c r="D27" s="16">
        <f>D28+D40+D32+D44</f>
        <v>183980</v>
      </c>
    </row>
    <row r="28" spans="1:4" s="14" customFormat="1" ht="15.75">
      <c r="A28" s="40">
        <v>60004</v>
      </c>
      <c r="B28" s="17"/>
      <c r="C28" s="40" t="s">
        <v>123</v>
      </c>
      <c r="D28" s="47">
        <f>D29</f>
        <v>-1280100</v>
      </c>
    </row>
    <row r="29" spans="1:4" s="25" customFormat="1" ht="15.75">
      <c r="A29" s="27"/>
      <c r="C29" s="27" t="s">
        <v>124</v>
      </c>
      <c r="D29" s="28">
        <v>-1280100</v>
      </c>
    </row>
    <row r="30" spans="1:4" s="44" customFormat="1" ht="15.75">
      <c r="A30" s="43"/>
      <c r="C30" s="36" t="s">
        <v>117</v>
      </c>
      <c r="D30" s="45"/>
    </row>
    <row r="31" spans="1:4" s="14" customFormat="1" ht="15.75">
      <c r="A31" s="34"/>
      <c r="C31" s="34"/>
      <c r="D31" s="35"/>
    </row>
    <row r="32" spans="1:4" s="14" customFormat="1" ht="15.75">
      <c r="A32" s="40">
        <v>60016</v>
      </c>
      <c r="B32" s="115"/>
      <c r="C32" s="19" t="s">
        <v>483</v>
      </c>
      <c r="D32" s="47">
        <f>D33+D37</f>
        <v>80</v>
      </c>
    </row>
    <row r="33" spans="1:4" s="14" customFormat="1" ht="15.75">
      <c r="A33" s="34"/>
      <c r="B33" s="107"/>
      <c r="C33" s="109" t="s">
        <v>125</v>
      </c>
      <c r="D33" s="28">
        <f>SUM(D34:D36)</f>
        <v>56202</v>
      </c>
    </row>
    <row r="34" spans="1:4" s="7" customFormat="1" ht="46.5" customHeight="1">
      <c r="A34" s="27"/>
      <c r="B34" s="25"/>
      <c r="C34" s="36" t="s">
        <v>126</v>
      </c>
      <c r="D34" s="37">
        <v>100000</v>
      </c>
    </row>
    <row r="35" spans="1:4" s="7" customFormat="1" ht="15.75" customHeight="1">
      <c r="A35" s="27"/>
      <c r="B35" s="25"/>
      <c r="C35" s="116" t="s">
        <v>127</v>
      </c>
      <c r="D35" s="37">
        <f>22202+34000</f>
        <v>56202</v>
      </c>
    </row>
    <row r="36" spans="1:4" s="107" customFormat="1" ht="15">
      <c r="A36" s="106"/>
      <c r="C36" s="36" t="s">
        <v>117</v>
      </c>
      <c r="D36" s="37">
        <v>-100000</v>
      </c>
    </row>
    <row r="37" spans="1:4" s="23" customFormat="1" ht="15.75">
      <c r="A37" s="117"/>
      <c r="C37" s="118" t="s">
        <v>120</v>
      </c>
      <c r="D37" s="28">
        <f>-81122+25000</f>
        <v>-56122</v>
      </c>
    </row>
    <row r="38" spans="1:4" s="120" customFormat="1" ht="15">
      <c r="A38" s="119"/>
      <c r="C38" s="121" t="s">
        <v>128</v>
      </c>
      <c r="D38" s="122"/>
    </row>
    <row r="39" spans="1:4" s="120" customFormat="1" ht="15">
      <c r="A39" s="119"/>
      <c r="C39" s="121"/>
      <c r="D39" s="122"/>
    </row>
    <row r="40" spans="1:4" s="14" customFormat="1" ht="15.75">
      <c r="A40" s="40">
        <v>60017</v>
      </c>
      <c r="B40" s="115"/>
      <c r="C40" s="19" t="s">
        <v>129</v>
      </c>
      <c r="D40" s="47">
        <f>D41</f>
        <v>1500000</v>
      </c>
    </row>
    <row r="41" spans="1:4" s="14" customFormat="1" ht="15.75">
      <c r="A41" s="34"/>
      <c r="B41" s="107"/>
      <c r="C41" s="109" t="s">
        <v>125</v>
      </c>
      <c r="D41" s="28">
        <v>1500000</v>
      </c>
    </row>
    <row r="42" spans="1:4" s="1" customFormat="1" ht="35.25" customHeight="1">
      <c r="A42" s="64"/>
      <c r="B42" s="30"/>
      <c r="C42" s="36" t="s">
        <v>130</v>
      </c>
      <c r="D42" s="45"/>
    </row>
    <row r="43" spans="1:4" s="44" customFormat="1" ht="15.75">
      <c r="A43" s="38"/>
      <c r="B43" s="98"/>
      <c r="C43" s="113"/>
      <c r="D43" s="45"/>
    </row>
    <row r="44" spans="1:4" s="14" customFormat="1" ht="15.75">
      <c r="A44" s="40">
        <v>60095</v>
      </c>
      <c r="B44" s="115"/>
      <c r="C44" s="19" t="s">
        <v>468</v>
      </c>
      <c r="D44" s="47">
        <f>D45+D52</f>
        <v>-36000</v>
      </c>
    </row>
    <row r="45" spans="1:4" s="14" customFormat="1" ht="15.75">
      <c r="A45" s="34"/>
      <c r="B45" s="107"/>
      <c r="C45" s="109" t="s">
        <v>131</v>
      </c>
      <c r="D45" s="28">
        <f>SUM(D47:D51)</f>
        <v>24000</v>
      </c>
    </row>
    <row r="46" spans="1:4" s="107" customFormat="1" ht="15">
      <c r="A46" s="106"/>
      <c r="C46" s="123" t="s">
        <v>132</v>
      </c>
      <c r="D46" s="124">
        <f>D48</f>
        <v>78897</v>
      </c>
    </row>
    <row r="47" spans="1:4" s="126" customFormat="1" ht="30">
      <c r="A47" s="125"/>
      <c r="C47" s="116" t="s">
        <v>133</v>
      </c>
      <c r="D47" s="37">
        <v>-85274</v>
      </c>
    </row>
    <row r="48" spans="1:4" s="126" customFormat="1" ht="30">
      <c r="A48" s="125"/>
      <c r="C48" s="116" t="s">
        <v>134</v>
      </c>
      <c r="D48" s="37">
        <f>145390-66493</f>
        <v>78897</v>
      </c>
    </row>
    <row r="49" spans="1:4" s="107" customFormat="1" ht="45">
      <c r="A49" s="106"/>
      <c r="C49" s="36" t="s">
        <v>135</v>
      </c>
      <c r="D49" s="37">
        <f>3877+2500</f>
        <v>6377</v>
      </c>
    </row>
    <row r="50" spans="1:4" s="107" customFormat="1" ht="60">
      <c r="A50" s="106"/>
      <c r="C50" s="36" t="s">
        <v>136</v>
      </c>
      <c r="D50" s="37">
        <v>100000</v>
      </c>
    </row>
    <row r="51" spans="1:4" s="107" customFormat="1" ht="15">
      <c r="A51" s="106"/>
      <c r="C51" s="36" t="s">
        <v>117</v>
      </c>
      <c r="D51" s="37">
        <v>-76000</v>
      </c>
    </row>
    <row r="52" spans="1:4" s="23" customFormat="1" ht="15.75">
      <c r="A52" s="117"/>
      <c r="C52" s="118" t="s">
        <v>120</v>
      </c>
      <c r="D52" s="28">
        <v>-60000</v>
      </c>
    </row>
    <row r="53" spans="1:4" s="120" customFormat="1" ht="15">
      <c r="A53" s="119"/>
      <c r="C53" s="121" t="s">
        <v>128</v>
      </c>
      <c r="D53" s="122"/>
    </row>
    <row r="54" spans="1:4" s="126" customFormat="1" ht="15">
      <c r="A54" s="125"/>
      <c r="C54" s="52"/>
      <c r="D54" s="53"/>
    </row>
    <row r="55" spans="1:4" s="23" customFormat="1" ht="15.75">
      <c r="A55" s="127">
        <v>630</v>
      </c>
      <c r="B55" s="128"/>
      <c r="C55" s="129" t="s">
        <v>137</v>
      </c>
      <c r="D55" s="130">
        <f>D56+D59</f>
        <v>869380</v>
      </c>
    </row>
    <row r="56" spans="1:4" s="23" customFormat="1" ht="15.75">
      <c r="A56" s="131">
        <v>63003</v>
      </c>
      <c r="B56" s="132"/>
      <c r="C56" s="133" t="s">
        <v>138</v>
      </c>
      <c r="D56" s="134">
        <v>-1500</v>
      </c>
    </row>
    <row r="57" spans="1:4" s="23" customFormat="1" ht="15.75">
      <c r="A57" s="117"/>
      <c r="B57" s="120"/>
      <c r="C57" s="135" t="s">
        <v>809</v>
      </c>
      <c r="D57" s="136"/>
    </row>
    <row r="58" spans="1:4" s="23" customFormat="1" ht="15.75">
      <c r="A58" s="117"/>
      <c r="B58" s="120"/>
      <c r="C58" s="121"/>
      <c r="D58" s="122"/>
    </row>
    <row r="59" spans="1:4" s="23" customFormat="1" ht="15.75">
      <c r="A59" s="131">
        <v>63095</v>
      </c>
      <c r="B59" s="132"/>
      <c r="C59" s="133" t="s">
        <v>468</v>
      </c>
      <c r="D59" s="134">
        <f>D60+D61+D62</f>
        <v>870880</v>
      </c>
    </row>
    <row r="60" spans="1:4" s="23" customFormat="1" ht="31.5">
      <c r="A60" s="117"/>
      <c r="B60" s="120"/>
      <c r="C60" s="135" t="s">
        <v>810</v>
      </c>
      <c r="D60" s="136">
        <v>910000</v>
      </c>
    </row>
    <row r="61" spans="1:4" s="107" customFormat="1" ht="15">
      <c r="A61" s="106"/>
      <c r="C61" s="36" t="s">
        <v>117</v>
      </c>
      <c r="D61" s="37">
        <v>-38120</v>
      </c>
    </row>
    <row r="62" spans="1:253" s="23" customFormat="1" ht="15.75">
      <c r="A62" s="117"/>
      <c r="B62" s="120"/>
      <c r="C62" s="137" t="s">
        <v>120</v>
      </c>
      <c r="D62" s="122">
        <v>-1000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</row>
    <row r="63" spans="1:253" s="120" customFormat="1" ht="15">
      <c r="A63" s="119"/>
      <c r="C63" s="121" t="s">
        <v>128</v>
      </c>
      <c r="D63" s="122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</row>
    <row r="64" spans="1:253" s="23" customFormat="1" ht="15.75">
      <c r="A64" s="117"/>
      <c r="B64" s="120"/>
      <c r="C64" s="121"/>
      <c r="D64" s="122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</row>
    <row r="65" spans="1:253" s="14" customFormat="1" ht="15.75">
      <c r="A65" s="104">
        <v>700</v>
      </c>
      <c r="B65" s="104"/>
      <c r="C65" s="104" t="s">
        <v>576</v>
      </c>
      <c r="D65" s="16">
        <f>D66+D71+D74</f>
        <v>4767711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</row>
    <row r="66" spans="1:253" s="14" customFormat="1" ht="15.75" customHeight="1">
      <c r="A66" s="40">
        <v>70005</v>
      </c>
      <c r="B66" s="40"/>
      <c r="C66" s="40" t="s">
        <v>811</v>
      </c>
      <c r="D66" s="47">
        <f>SUM(D67:D69)</f>
        <v>-742289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</row>
    <row r="67" spans="1:4" s="107" customFormat="1" ht="15">
      <c r="A67" s="138"/>
      <c r="B67" s="138"/>
      <c r="C67" s="138" t="s">
        <v>812</v>
      </c>
      <c r="D67" s="37">
        <v>-60000</v>
      </c>
    </row>
    <row r="68" spans="1:4" s="107" customFormat="1" ht="15">
      <c r="A68" s="138"/>
      <c r="B68" s="138"/>
      <c r="C68" s="36" t="s">
        <v>117</v>
      </c>
      <c r="D68" s="37">
        <v>-682500</v>
      </c>
    </row>
    <row r="69" spans="1:4" s="107" customFormat="1" ht="30">
      <c r="A69" s="138"/>
      <c r="B69" s="138"/>
      <c r="C69" s="138" t="s">
        <v>813</v>
      </c>
      <c r="D69" s="37">
        <v>211</v>
      </c>
    </row>
    <row r="70" spans="1:4" s="107" customFormat="1" ht="15">
      <c r="A70" s="138"/>
      <c r="B70" s="138"/>
      <c r="C70" s="138"/>
      <c r="D70" s="37"/>
    </row>
    <row r="71" spans="1:253" s="14" customFormat="1" ht="15.75" customHeight="1">
      <c r="A71" s="40">
        <v>70021</v>
      </c>
      <c r="B71" s="40"/>
      <c r="C71" s="40" t="s">
        <v>814</v>
      </c>
      <c r="D71" s="47">
        <v>6000000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</row>
    <row r="72" spans="1:4" s="107" customFormat="1" ht="45">
      <c r="A72" s="138"/>
      <c r="B72" s="138"/>
      <c r="C72" s="138" t="s">
        <v>815</v>
      </c>
      <c r="D72" s="37"/>
    </row>
    <row r="73" spans="1:4" s="14" customFormat="1" ht="15.75">
      <c r="A73" s="104"/>
      <c r="B73" s="104"/>
      <c r="C73" s="104"/>
      <c r="D73" s="35"/>
    </row>
    <row r="74" spans="1:4" s="14" customFormat="1" ht="15.75">
      <c r="A74" s="40" t="s">
        <v>816</v>
      </c>
      <c r="B74" s="40"/>
      <c r="C74" s="40" t="s">
        <v>468</v>
      </c>
      <c r="D74" s="47">
        <v>-490000</v>
      </c>
    </row>
    <row r="75" spans="1:4" s="44" customFormat="1" ht="15.75" hidden="1">
      <c r="A75" s="43"/>
      <c r="B75" s="43"/>
      <c r="C75" s="139" t="s">
        <v>817</v>
      </c>
      <c r="D75" s="65">
        <f>D76</f>
        <v>0</v>
      </c>
    </row>
    <row r="76" spans="1:4" s="107" customFormat="1" ht="15">
      <c r="A76" s="106"/>
      <c r="B76" s="106"/>
      <c r="C76" s="106" t="s">
        <v>818</v>
      </c>
      <c r="D76" s="37"/>
    </row>
    <row r="77" spans="1:4" s="44" customFormat="1" ht="10.5" customHeight="1">
      <c r="A77" s="38"/>
      <c r="B77" s="38"/>
      <c r="C77" s="38"/>
      <c r="D77" s="39"/>
    </row>
    <row r="78" spans="1:4" s="14" customFormat="1" ht="16.5" customHeight="1">
      <c r="A78" s="15">
        <v>710</v>
      </c>
      <c r="B78" s="15"/>
      <c r="C78" s="15" t="s">
        <v>4</v>
      </c>
      <c r="D78" s="16">
        <f>D79+D82+D90+D85</f>
        <v>-1890000</v>
      </c>
    </row>
    <row r="79" spans="1:4" s="14" customFormat="1" ht="15.75">
      <c r="A79" s="40">
        <v>71003</v>
      </c>
      <c r="B79" s="40"/>
      <c r="C79" s="40" t="s">
        <v>819</v>
      </c>
      <c r="D79" s="47">
        <v>-250000</v>
      </c>
    </row>
    <row r="80" spans="1:4" s="107" customFormat="1" ht="15">
      <c r="A80" s="106"/>
      <c r="B80" s="106"/>
      <c r="C80" s="106" t="s">
        <v>818</v>
      </c>
      <c r="D80" s="37"/>
    </row>
    <row r="81" spans="1:4" s="107" customFormat="1" ht="15">
      <c r="A81" s="106"/>
      <c r="B81" s="106"/>
      <c r="C81" s="106"/>
      <c r="D81" s="37"/>
    </row>
    <row r="82" spans="1:4" s="14" customFormat="1" ht="15.75">
      <c r="A82" s="40">
        <v>71004</v>
      </c>
      <c r="B82" s="40"/>
      <c r="C82" s="40" t="s">
        <v>820</v>
      </c>
      <c r="D82" s="47">
        <v>-182000</v>
      </c>
    </row>
    <row r="83" spans="1:4" s="107" customFormat="1" ht="15">
      <c r="A83" s="106"/>
      <c r="B83" s="106"/>
      <c r="C83" s="106" t="s">
        <v>818</v>
      </c>
      <c r="D83" s="37"/>
    </row>
    <row r="84" spans="1:4" s="107" customFormat="1" ht="15">
      <c r="A84" s="106"/>
      <c r="B84" s="106"/>
      <c r="C84" s="106"/>
      <c r="D84" s="37"/>
    </row>
    <row r="85" spans="1:4" s="25" customFormat="1" ht="15.75">
      <c r="A85" s="40">
        <v>71012</v>
      </c>
      <c r="B85" s="17"/>
      <c r="C85" s="40" t="s">
        <v>821</v>
      </c>
      <c r="D85" s="47">
        <f>D86</f>
        <v>-1400000</v>
      </c>
    </row>
    <row r="86" spans="1:4" s="107" customFormat="1" ht="15">
      <c r="A86" s="106"/>
      <c r="B86" s="140"/>
      <c r="C86" s="70" t="s">
        <v>822</v>
      </c>
      <c r="D86" s="124">
        <f>SUM(D87:D88)</f>
        <v>-1400000</v>
      </c>
    </row>
    <row r="87" spans="1:4" s="107" customFormat="1" ht="30">
      <c r="A87" s="106"/>
      <c r="B87" s="140"/>
      <c r="C87" s="36" t="s">
        <v>823</v>
      </c>
      <c r="D87" s="37">
        <v>45000</v>
      </c>
    </row>
    <row r="88" spans="1:4" s="107" customFormat="1" ht="15">
      <c r="A88" s="106"/>
      <c r="B88" s="106"/>
      <c r="C88" s="106" t="s">
        <v>818</v>
      </c>
      <c r="D88" s="37">
        <v>-1445000</v>
      </c>
    </row>
    <row r="89" spans="1:4" s="107" customFormat="1" ht="15">
      <c r="A89" s="106"/>
      <c r="B89" s="140"/>
      <c r="C89" s="36"/>
      <c r="D89" s="124"/>
    </row>
    <row r="90" spans="1:4" s="14" customFormat="1" ht="15.75">
      <c r="A90" s="40">
        <v>71095</v>
      </c>
      <c r="B90" s="40"/>
      <c r="C90" s="40" t="s">
        <v>468</v>
      </c>
      <c r="D90" s="47">
        <f>D91+D93</f>
        <v>-58000</v>
      </c>
    </row>
    <row r="91" spans="3:4" s="35" customFormat="1" ht="15.75" customHeight="1">
      <c r="C91" s="109" t="s">
        <v>824</v>
      </c>
      <c r="D91" s="35">
        <v>-10000</v>
      </c>
    </row>
    <row r="92" s="37" customFormat="1" ht="15">
      <c r="C92" s="36" t="s">
        <v>825</v>
      </c>
    </row>
    <row r="93" spans="3:4" s="35" customFormat="1" ht="15.75" customHeight="1">
      <c r="C93" s="109" t="s">
        <v>826</v>
      </c>
      <c r="D93" s="35">
        <v>-48000</v>
      </c>
    </row>
    <row r="94" s="37" customFormat="1" ht="15">
      <c r="C94" s="106" t="s">
        <v>818</v>
      </c>
    </row>
    <row r="95" spans="1:4" s="44" customFormat="1" ht="15.75">
      <c r="A95" s="38"/>
      <c r="B95" s="98"/>
      <c r="C95" s="141"/>
      <c r="D95" s="39"/>
    </row>
    <row r="96" spans="1:4" s="44" customFormat="1" ht="15.75" hidden="1">
      <c r="A96" s="38">
        <v>720</v>
      </c>
      <c r="B96" s="98"/>
      <c r="C96" s="141" t="s">
        <v>827</v>
      </c>
      <c r="D96" s="39">
        <f>D97</f>
        <v>0</v>
      </c>
    </row>
    <row r="97" spans="1:4" s="44" customFormat="1" ht="15.75" hidden="1">
      <c r="A97" s="41">
        <v>72095</v>
      </c>
      <c r="B97" s="51"/>
      <c r="C97" s="59" t="s">
        <v>468</v>
      </c>
      <c r="D97" s="42">
        <f>D98</f>
        <v>0</v>
      </c>
    </row>
    <row r="98" spans="1:4" s="126" customFormat="1" ht="15" hidden="1">
      <c r="A98" s="125"/>
      <c r="C98" s="52" t="s">
        <v>828</v>
      </c>
      <c r="D98" s="53"/>
    </row>
    <row r="99" spans="1:4" s="44" customFormat="1" ht="15.75" hidden="1">
      <c r="A99" s="38"/>
      <c r="B99" s="98"/>
      <c r="C99" s="141"/>
      <c r="D99" s="39"/>
    </row>
    <row r="100" spans="1:4" s="14" customFormat="1" ht="15.75">
      <c r="A100" s="15">
        <v>750</v>
      </c>
      <c r="B100" s="142"/>
      <c r="C100" s="114" t="s">
        <v>457</v>
      </c>
      <c r="D100" s="16">
        <f>D101+D104+D114+D119</f>
        <v>-8512734</v>
      </c>
    </row>
    <row r="101" spans="1:4" s="14" customFormat="1" ht="15.75">
      <c r="A101" s="40">
        <v>75022</v>
      </c>
      <c r="B101" s="17"/>
      <c r="C101" s="19" t="s">
        <v>829</v>
      </c>
      <c r="D101" s="47">
        <v>-179000</v>
      </c>
    </row>
    <row r="102" spans="1:4" s="14" customFormat="1" ht="15.75">
      <c r="A102" s="37"/>
      <c r="B102" s="37"/>
      <c r="C102" s="36" t="s">
        <v>818</v>
      </c>
      <c r="D102" s="37"/>
    </row>
    <row r="103" spans="1:4" s="14" customFormat="1" ht="15.75">
      <c r="A103" s="37"/>
      <c r="B103" s="37"/>
      <c r="C103" s="37"/>
      <c r="D103" s="37"/>
    </row>
    <row r="104" spans="1:4" s="14" customFormat="1" ht="15.75">
      <c r="A104" s="40">
        <v>75023</v>
      </c>
      <c r="B104" s="17"/>
      <c r="C104" s="19" t="s">
        <v>549</v>
      </c>
      <c r="D104" s="47">
        <f>D107+D106+D108+D111+D109+D110</f>
        <v>-6664236</v>
      </c>
    </row>
    <row r="105" spans="1:4" s="44" customFormat="1" ht="15.75" hidden="1">
      <c r="A105" s="43"/>
      <c r="C105" s="139" t="s">
        <v>830</v>
      </c>
      <c r="D105" s="65"/>
    </row>
    <row r="106" spans="1:4" s="107" customFormat="1" ht="44.25" customHeight="1">
      <c r="A106" s="105"/>
      <c r="B106" s="110"/>
      <c r="C106" s="36" t="s">
        <v>831</v>
      </c>
      <c r="D106" s="37">
        <v>-1530300</v>
      </c>
    </row>
    <row r="107" spans="1:4" s="144" customFormat="1" ht="45" hidden="1">
      <c r="A107" s="143"/>
      <c r="C107" s="145" t="s">
        <v>832</v>
      </c>
      <c r="D107" s="146"/>
    </row>
    <row r="108" spans="1:4" s="144" customFormat="1" ht="30" hidden="1">
      <c r="A108" s="147"/>
      <c r="B108" s="148"/>
      <c r="C108" s="145" t="s">
        <v>833</v>
      </c>
      <c r="D108" s="146"/>
    </row>
    <row r="109" spans="1:4" s="107" customFormat="1" ht="60" customHeight="1">
      <c r="A109" s="105"/>
      <c r="B109" s="110"/>
      <c r="C109" s="36" t="s">
        <v>834</v>
      </c>
      <c r="D109" s="37">
        <v>-96316</v>
      </c>
    </row>
    <row r="110" spans="3:4" s="37" customFormat="1" ht="15">
      <c r="C110" s="106" t="s">
        <v>818</v>
      </c>
      <c r="D110" s="37">
        <f>-4000-5530-291000-35000-89750-50000-90100-317000-4155240</f>
        <v>-5037620</v>
      </c>
    </row>
    <row r="111" spans="1:4" s="152" customFormat="1" ht="15" hidden="1">
      <c r="A111" s="149"/>
      <c r="B111" s="150"/>
      <c r="C111" s="151" t="s">
        <v>835</v>
      </c>
      <c r="D111" s="77"/>
    </row>
    <row r="112" spans="1:4" s="126" customFormat="1" ht="60" hidden="1">
      <c r="A112" s="153"/>
      <c r="B112" s="154"/>
      <c r="C112" s="52" t="s">
        <v>836</v>
      </c>
      <c r="D112" s="53"/>
    </row>
    <row r="113" s="45" customFormat="1" ht="15" customHeight="1"/>
    <row r="114" spans="1:4" s="14" customFormat="1" ht="15.75">
      <c r="A114" s="40">
        <v>75075</v>
      </c>
      <c r="B114" s="17"/>
      <c r="C114" s="19" t="s">
        <v>837</v>
      </c>
      <c r="D114" s="47">
        <f>SUM(D115:D117)</f>
        <v>-1586700</v>
      </c>
    </row>
    <row r="115" spans="1:4" s="107" customFormat="1" ht="15">
      <c r="A115" s="106"/>
      <c r="C115" s="36" t="s">
        <v>838</v>
      </c>
      <c r="D115" s="37">
        <v>300000</v>
      </c>
    </row>
    <row r="116" spans="1:4" s="144" customFormat="1" ht="15">
      <c r="A116" s="143"/>
      <c r="C116" s="106" t="s">
        <v>818</v>
      </c>
      <c r="D116" s="155">
        <f>-1346700-40000</f>
        <v>-1386700</v>
      </c>
    </row>
    <row r="117" spans="1:4" s="107" customFormat="1" ht="15">
      <c r="A117" s="106"/>
      <c r="C117" s="36" t="s">
        <v>839</v>
      </c>
      <c r="D117" s="155">
        <v>-500000</v>
      </c>
    </row>
    <row r="118" s="53" customFormat="1" ht="8.25" customHeight="1"/>
    <row r="119" spans="1:4" s="14" customFormat="1" ht="15.75">
      <c r="A119" s="40">
        <v>75095</v>
      </c>
      <c r="B119" s="17"/>
      <c r="C119" s="19" t="s">
        <v>468</v>
      </c>
      <c r="D119" s="47">
        <f>D120+D122+D126+D124</f>
        <v>-82798</v>
      </c>
    </row>
    <row r="120" spans="1:4" s="14" customFormat="1" ht="15.75">
      <c r="A120" s="34"/>
      <c r="C120" s="156" t="s">
        <v>840</v>
      </c>
      <c r="D120" s="28">
        <v>-7000</v>
      </c>
    </row>
    <row r="121" spans="1:4" s="126" customFormat="1" ht="60">
      <c r="A121" s="125"/>
      <c r="C121" s="106" t="s">
        <v>841</v>
      </c>
      <c r="D121" s="53"/>
    </row>
    <row r="122" spans="1:4" s="14" customFormat="1" ht="15.75">
      <c r="A122" s="34"/>
      <c r="C122" s="156" t="s">
        <v>842</v>
      </c>
      <c r="D122" s="28">
        <f>-13030</f>
        <v>-13030</v>
      </c>
    </row>
    <row r="123" spans="1:4" s="126" customFormat="1" ht="15">
      <c r="A123" s="125"/>
      <c r="C123" s="106" t="s">
        <v>818</v>
      </c>
      <c r="D123" s="53"/>
    </row>
    <row r="124" spans="1:4" s="14" customFormat="1" ht="15.75">
      <c r="A124" s="34"/>
      <c r="C124" s="156" t="s">
        <v>843</v>
      </c>
      <c r="D124" s="28">
        <f>-46700-5600</f>
        <v>-52300</v>
      </c>
    </row>
    <row r="125" spans="1:4" s="126" customFormat="1" ht="15">
      <c r="A125" s="125"/>
      <c r="C125" s="106" t="s">
        <v>818</v>
      </c>
      <c r="D125" s="53"/>
    </row>
    <row r="126" spans="1:4" s="25" customFormat="1" ht="15.75">
      <c r="A126" s="27"/>
      <c r="B126" s="140"/>
      <c r="C126" s="109" t="s">
        <v>120</v>
      </c>
      <c r="D126" s="157">
        <f>D127+D129+D128</f>
        <v>-10468</v>
      </c>
    </row>
    <row r="127" spans="1:4" s="159" customFormat="1" ht="15">
      <c r="A127" s="158"/>
      <c r="C127" s="121" t="s">
        <v>128</v>
      </c>
      <c r="D127" s="160">
        <f>-22439+11425</f>
        <v>-11014</v>
      </c>
    </row>
    <row r="128" spans="1:4" s="159" customFormat="1" ht="30">
      <c r="A128" s="158"/>
      <c r="C128" s="36" t="s">
        <v>844</v>
      </c>
      <c r="D128" s="160">
        <v>516</v>
      </c>
    </row>
    <row r="129" spans="1:4" s="159" customFormat="1" ht="30">
      <c r="A129" s="158"/>
      <c r="C129" s="36" t="s">
        <v>845</v>
      </c>
      <c r="D129" s="160">
        <v>30</v>
      </c>
    </row>
    <row r="130" spans="1:4" s="140" customFormat="1" ht="15">
      <c r="A130" s="161"/>
      <c r="C130" s="112"/>
      <c r="D130" s="162"/>
    </row>
    <row r="131" spans="1:4" s="140" customFormat="1" ht="20.25" customHeight="1">
      <c r="A131" s="114">
        <v>752</v>
      </c>
      <c r="B131" s="114"/>
      <c r="C131" s="114" t="s">
        <v>846</v>
      </c>
      <c r="D131" s="163">
        <f>D132</f>
        <v>-4550</v>
      </c>
    </row>
    <row r="132" spans="1:4" s="14" customFormat="1" ht="15.75">
      <c r="A132" s="40">
        <v>75201</v>
      </c>
      <c r="B132" s="17"/>
      <c r="C132" s="19" t="s">
        <v>847</v>
      </c>
      <c r="D132" s="164">
        <v>-4550</v>
      </c>
    </row>
    <row r="133" spans="1:4" s="107" customFormat="1" ht="15">
      <c r="A133" s="106"/>
      <c r="C133" s="106" t="s">
        <v>818</v>
      </c>
      <c r="D133" s="155"/>
    </row>
    <row r="134" spans="1:4" s="30" customFormat="1" ht="12.75" customHeight="1">
      <c r="A134" s="64"/>
      <c r="B134" s="152"/>
      <c r="C134" s="113"/>
      <c r="D134" s="165"/>
    </row>
    <row r="135" spans="1:4" s="108" customFormat="1" ht="15.75">
      <c r="A135" s="15">
        <v>754</v>
      </c>
      <c r="B135" s="142"/>
      <c r="C135" s="114" t="s">
        <v>12</v>
      </c>
      <c r="D135" s="16">
        <f>D136+D139+D147</f>
        <v>-558880</v>
      </c>
    </row>
    <row r="136" spans="1:4" s="14" customFormat="1" ht="15.75">
      <c r="A136" s="40">
        <v>75414</v>
      </c>
      <c r="B136" s="17"/>
      <c r="C136" s="166" t="s">
        <v>848</v>
      </c>
      <c r="D136" s="47">
        <v>-1840</v>
      </c>
    </row>
    <row r="137" spans="1:4" s="107" customFormat="1" ht="15">
      <c r="A137" s="106"/>
      <c r="C137" s="106" t="s">
        <v>818</v>
      </c>
      <c r="D137" s="37"/>
    </row>
    <row r="138" spans="1:4" s="107" customFormat="1" ht="15">
      <c r="A138" s="106"/>
      <c r="C138" s="112"/>
      <c r="D138" s="37"/>
    </row>
    <row r="139" spans="1:4" s="14" customFormat="1" ht="15.75">
      <c r="A139" s="40">
        <v>75416</v>
      </c>
      <c r="B139" s="17"/>
      <c r="C139" s="166" t="s">
        <v>849</v>
      </c>
      <c r="D139" s="47">
        <f>SUM(D141:D145)</f>
        <v>-382800</v>
      </c>
    </row>
    <row r="140" spans="1:4" s="107" customFormat="1" ht="15">
      <c r="A140" s="106"/>
      <c r="C140" s="112" t="s">
        <v>850</v>
      </c>
      <c r="D140" s="37"/>
    </row>
    <row r="141" spans="1:4" s="107" customFormat="1" ht="30">
      <c r="A141" s="106"/>
      <c r="C141" s="167" t="s">
        <v>851</v>
      </c>
      <c r="D141" s="37">
        <v>13000</v>
      </c>
    </row>
    <row r="142" spans="1:4" s="107" customFormat="1" ht="30">
      <c r="A142" s="106"/>
      <c r="C142" s="54" t="s">
        <v>852</v>
      </c>
      <c r="D142" s="37">
        <v>11000</v>
      </c>
    </row>
    <row r="143" spans="1:4" s="107" customFormat="1" ht="45">
      <c r="A143" s="106"/>
      <c r="C143" s="54" t="s">
        <v>853</v>
      </c>
      <c r="D143" s="37">
        <v>29000</v>
      </c>
    </row>
    <row r="144" spans="1:4" s="159" customFormat="1" ht="15">
      <c r="A144" s="168"/>
      <c r="B144" s="128"/>
      <c r="C144" s="169" t="s">
        <v>854</v>
      </c>
      <c r="D144" s="122">
        <v>3300</v>
      </c>
    </row>
    <row r="145" spans="1:4" s="107" customFormat="1" ht="15">
      <c r="A145" s="106"/>
      <c r="C145" s="106" t="s">
        <v>818</v>
      </c>
      <c r="D145" s="155">
        <v>-439100</v>
      </c>
    </row>
    <row r="146" s="45" customFormat="1" ht="12" customHeight="1"/>
    <row r="147" spans="1:4" s="14" customFormat="1" ht="15.75">
      <c r="A147" s="40">
        <v>75495</v>
      </c>
      <c r="B147" s="17"/>
      <c r="C147" s="170" t="s">
        <v>468</v>
      </c>
      <c r="D147" s="47">
        <f>D148+D149+D155+D153</f>
        <v>-174240</v>
      </c>
    </row>
    <row r="148" spans="1:4" s="107" customFormat="1" ht="15">
      <c r="A148" s="106"/>
      <c r="C148" s="106" t="s">
        <v>818</v>
      </c>
      <c r="D148" s="37">
        <v>-75500</v>
      </c>
    </row>
    <row r="149" spans="1:4" s="14" customFormat="1" ht="15.75">
      <c r="A149" s="34"/>
      <c r="C149" s="156" t="s">
        <v>855</v>
      </c>
      <c r="D149" s="28">
        <f>SUM(D150:D152)</f>
        <v>-67040</v>
      </c>
    </row>
    <row r="150" spans="1:4" s="107" customFormat="1" ht="15">
      <c r="A150" s="106"/>
      <c r="C150" s="169" t="s">
        <v>856</v>
      </c>
      <c r="D150" s="37">
        <f>-3000+10460</f>
        <v>7460</v>
      </c>
    </row>
    <row r="151" spans="1:4" s="107" customFormat="1" ht="15">
      <c r="A151" s="106"/>
      <c r="C151" s="36" t="s">
        <v>857</v>
      </c>
      <c r="D151" s="37">
        <f>-16500-3000</f>
        <v>-19500</v>
      </c>
    </row>
    <row r="152" spans="1:4" s="107" customFormat="1" ht="15">
      <c r="A152" s="106"/>
      <c r="C152" s="106" t="s">
        <v>818</v>
      </c>
      <c r="D152" s="37">
        <v>-55000</v>
      </c>
    </row>
    <row r="153" spans="1:4" s="14" customFormat="1" ht="15.75">
      <c r="A153" s="34"/>
      <c r="C153" s="156" t="s">
        <v>858</v>
      </c>
      <c r="D153" s="28">
        <v>-700</v>
      </c>
    </row>
    <row r="154" spans="1:4" s="107" customFormat="1" ht="15">
      <c r="A154" s="106"/>
      <c r="C154" s="106" t="s">
        <v>818</v>
      </c>
      <c r="D154" s="37"/>
    </row>
    <row r="155" spans="1:4" s="107" customFormat="1" ht="15.75">
      <c r="A155" s="106"/>
      <c r="C155" s="109" t="s">
        <v>120</v>
      </c>
      <c r="D155" s="162">
        <v>-31000</v>
      </c>
    </row>
    <row r="156" spans="1:4" s="107" customFormat="1" ht="15">
      <c r="A156" s="106"/>
      <c r="C156" s="121" t="s">
        <v>128</v>
      </c>
      <c r="D156" s="162"/>
    </row>
    <row r="157" s="45" customFormat="1" ht="13.5" customHeight="1"/>
    <row r="158" spans="1:4" s="140" customFormat="1" ht="45" customHeight="1">
      <c r="A158" s="114">
        <v>756</v>
      </c>
      <c r="B158" s="114"/>
      <c r="C158" s="114" t="s">
        <v>859</v>
      </c>
      <c r="D158" s="163">
        <f>D159</f>
        <v>-45130</v>
      </c>
    </row>
    <row r="159" spans="1:4" s="14" customFormat="1" ht="20.25" customHeight="1">
      <c r="A159" s="40">
        <v>75647</v>
      </c>
      <c r="B159" s="17"/>
      <c r="C159" s="19" t="s">
        <v>860</v>
      </c>
      <c r="D159" s="164">
        <v>-45130</v>
      </c>
    </row>
    <row r="160" spans="1:4" s="107" customFormat="1" ht="15">
      <c r="A160" s="106"/>
      <c r="C160" s="106" t="s">
        <v>818</v>
      </c>
      <c r="D160" s="155"/>
    </row>
    <row r="161" spans="1:4" s="30" customFormat="1" ht="12.75" customHeight="1">
      <c r="A161" s="64"/>
      <c r="B161" s="152"/>
      <c r="C161" s="113"/>
      <c r="D161" s="165"/>
    </row>
    <row r="162" spans="1:4" s="140" customFormat="1" ht="23.25" customHeight="1">
      <c r="A162" s="114">
        <v>757</v>
      </c>
      <c r="B162" s="114"/>
      <c r="C162" s="114" t="s">
        <v>861</v>
      </c>
      <c r="D162" s="163">
        <f>D163</f>
        <v>-10000</v>
      </c>
    </row>
    <row r="163" spans="1:4" s="14" customFormat="1" ht="31.5" customHeight="1">
      <c r="A163" s="40">
        <v>75702</v>
      </c>
      <c r="B163" s="17"/>
      <c r="C163" s="19" t="s">
        <v>862</v>
      </c>
      <c r="D163" s="164">
        <v>-10000</v>
      </c>
    </row>
    <row r="164" spans="1:4" s="107" customFormat="1" ht="15">
      <c r="A164" s="106"/>
      <c r="C164" s="106" t="s">
        <v>818</v>
      </c>
      <c r="D164" s="155"/>
    </row>
    <row r="165" spans="1:4" s="30" customFormat="1" ht="12.75" customHeight="1">
      <c r="A165" s="64"/>
      <c r="B165" s="152"/>
      <c r="C165" s="113"/>
      <c r="D165" s="165"/>
    </row>
    <row r="166" spans="1:4" s="14" customFormat="1" ht="15.75">
      <c r="A166" s="15">
        <v>758</v>
      </c>
      <c r="B166" s="142"/>
      <c r="C166" s="15" t="s">
        <v>495</v>
      </c>
      <c r="D166" s="16">
        <f>+D167+D173</f>
        <v>12913725</v>
      </c>
    </row>
    <row r="167" spans="1:4" s="14" customFormat="1" ht="21" customHeight="1">
      <c r="A167" s="40">
        <v>75814</v>
      </c>
      <c r="B167" s="17"/>
      <c r="C167" s="19" t="s">
        <v>496</v>
      </c>
      <c r="D167" s="164">
        <f>D168+D170</f>
        <v>1880717</v>
      </c>
    </row>
    <row r="168" spans="1:4" s="25" customFormat="1" ht="15.75">
      <c r="A168" s="27"/>
      <c r="C168" s="109" t="s">
        <v>863</v>
      </c>
      <c r="D168" s="28">
        <v>-2100</v>
      </c>
    </row>
    <row r="169" spans="1:4" s="107" customFormat="1" ht="15">
      <c r="A169" s="106"/>
      <c r="C169" s="106" t="s">
        <v>818</v>
      </c>
      <c r="D169" s="155"/>
    </row>
    <row r="170" spans="1:4" s="25" customFormat="1" ht="15.75">
      <c r="A170" s="27"/>
      <c r="C170" s="109" t="s">
        <v>864</v>
      </c>
      <c r="D170" s="28">
        <v>1882817</v>
      </c>
    </row>
    <row r="171" spans="1:4" s="107" customFormat="1" ht="47.25">
      <c r="A171" s="106"/>
      <c r="C171" s="101" t="s">
        <v>865</v>
      </c>
      <c r="D171" s="155"/>
    </row>
    <row r="172" spans="1:4" s="107" customFormat="1" ht="15">
      <c r="A172" s="106"/>
      <c r="C172" s="106"/>
      <c r="D172" s="155"/>
    </row>
    <row r="173" spans="1:4" s="14" customFormat="1" ht="15.75">
      <c r="A173" s="40">
        <v>75818</v>
      </c>
      <c r="B173" s="17"/>
      <c r="C173" s="40" t="s">
        <v>866</v>
      </c>
      <c r="D173" s="47">
        <f>D174+D175</f>
        <v>11033008</v>
      </c>
    </row>
    <row r="174" spans="1:4" s="25" customFormat="1" ht="15.75">
      <c r="A174" s="27"/>
      <c r="C174" s="109" t="s">
        <v>867</v>
      </c>
      <c r="D174" s="28">
        <f>69133+56844+5658</f>
        <v>131635</v>
      </c>
    </row>
    <row r="175" spans="1:4" s="25" customFormat="1" ht="15.75">
      <c r="A175" s="27"/>
      <c r="C175" s="109" t="s">
        <v>868</v>
      </c>
      <c r="D175" s="28">
        <f>SUM(D176:D179)</f>
        <v>10901373</v>
      </c>
    </row>
    <row r="176" spans="1:4" s="140" customFormat="1" ht="15">
      <c r="A176" s="161"/>
      <c r="C176" s="36" t="s">
        <v>869</v>
      </c>
      <c r="D176" s="37">
        <f>-18575-228052</f>
        <v>-246627</v>
      </c>
    </row>
    <row r="177" spans="1:4" s="140" customFormat="1" ht="15">
      <c r="A177" s="161"/>
      <c r="C177" s="36" t="s">
        <v>870</v>
      </c>
      <c r="D177" s="37">
        <v>-12000</v>
      </c>
    </row>
    <row r="178" spans="1:4" s="140" customFormat="1" ht="15">
      <c r="A178" s="161"/>
      <c r="C178" s="36" t="s">
        <v>871</v>
      </c>
      <c r="D178" s="37">
        <f>10500000+700000-40000</f>
        <v>11160000</v>
      </c>
    </row>
    <row r="179" spans="1:4" s="172" customFormat="1" ht="30" hidden="1">
      <c r="A179" s="171"/>
      <c r="C179" s="145" t="s">
        <v>872</v>
      </c>
      <c r="D179" s="146"/>
    </row>
    <row r="180" spans="1:4" s="30" customFormat="1" ht="15.75">
      <c r="A180" s="64"/>
      <c r="C180" s="173"/>
      <c r="D180" s="65"/>
    </row>
    <row r="181" spans="1:4" s="14" customFormat="1" ht="15.75">
      <c r="A181" s="15">
        <v>801</v>
      </c>
      <c r="B181" s="142"/>
      <c r="C181" s="114" t="s">
        <v>467</v>
      </c>
      <c r="D181" s="16">
        <f>D182+D195+D204+D218+D227+D241+D244</f>
        <v>185310</v>
      </c>
    </row>
    <row r="182" spans="1:4" s="14" customFormat="1" ht="15.75">
      <c r="A182" s="40">
        <v>80101</v>
      </c>
      <c r="B182" s="17"/>
      <c r="C182" s="19" t="s">
        <v>573</v>
      </c>
      <c r="D182" s="47">
        <f>D183+D190+D192</f>
        <v>-59820</v>
      </c>
    </row>
    <row r="183" spans="1:4" s="25" customFormat="1" ht="12.75" customHeight="1">
      <c r="A183" s="27"/>
      <c r="C183" s="156" t="s">
        <v>873</v>
      </c>
      <c r="D183" s="28">
        <f>SUM(D184:D189)</f>
        <v>64160</v>
      </c>
    </row>
    <row r="184" spans="1:4" s="107" customFormat="1" ht="49.5" customHeight="1">
      <c r="A184" s="106"/>
      <c r="C184" s="116" t="s">
        <v>874</v>
      </c>
      <c r="D184" s="37">
        <v>192500</v>
      </c>
    </row>
    <row r="185" spans="1:4" s="107" customFormat="1" ht="30">
      <c r="A185" s="106"/>
      <c r="C185" s="116" t="s">
        <v>875</v>
      </c>
      <c r="D185" s="37">
        <v>-200000</v>
      </c>
    </row>
    <row r="186" spans="1:4" s="107" customFormat="1" ht="44.25" customHeight="1" hidden="1">
      <c r="A186" s="106"/>
      <c r="C186" s="116" t="s">
        <v>876</v>
      </c>
      <c r="D186" s="37"/>
    </row>
    <row r="187" spans="1:4" s="107" customFormat="1" ht="24.75" customHeight="1">
      <c r="A187" s="106"/>
      <c r="C187" s="116" t="s">
        <v>877</v>
      </c>
      <c r="D187" s="37">
        <v>-91050</v>
      </c>
    </row>
    <row r="188" spans="1:4" s="107" customFormat="1" ht="16.5" customHeight="1">
      <c r="A188" s="106"/>
      <c r="C188" s="116" t="s">
        <v>878</v>
      </c>
      <c r="D188" s="37">
        <f>120425+42285</f>
        <v>162710</v>
      </c>
    </row>
    <row r="189" spans="1:4" s="126" customFormat="1" ht="59.25" customHeight="1" hidden="1">
      <c r="A189" s="125"/>
      <c r="C189" s="174" t="s">
        <v>879</v>
      </c>
      <c r="D189" s="53"/>
    </row>
    <row r="190" spans="1:4" s="30" customFormat="1" ht="15.75" hidden="1">
      <c r="A190" s="64"/>
      <c r="C190" s="175" t="s">
        <v>880</v>
      </c>
      <c r="D190" s="65"/>
    </row>
    <row r="191" spans="1:4" s="126" customFormat="1" ht="15" hidden="1">
      <c r="A191" s="125"/>
      <c r="C191" s="174" t="s">
        <v>881</v>
      </c>
      <c r="D191" s="53"/>
    </row>
    <row r="192" spans="1:4" s="23" customFormat="1" ht="15.75">
      <c r="A192" s="127"/>
      <c r="B192" s="128"/>
      <c r="C192" s="118" t="s">
        <v>120</v>
      </c>
      <c r="D192" s="176">
        <f>-121480-2500</f>
        <v>-123980</v>
      </c>
    </row>
    <row r="193" spans="1:4" s="23" customFormat="1" ht="15.75">
      <c r="A193" s="127"/>
      <c r="B193" s="128"/>
      <c r="C193" s="121" t="s">
        <v>128</v>
      </c>
      <c r="D193" s="130"/>
    </row>
    <row r="194" spans="1:4" s="126" customFormat="1" ht="15">
      <c r="A194" s="125"/>
      <c r="C194" s="177"/>
      <c r="D194" s="53"/>
    </row>
    <row r="195" spans="1:4" s="14" customFormat="1" ht="15.75">
      <c r="A195" s="40">
        <v>80103</v>
      </c>
      <c r="B195" s="17"/>
      <c r="C195" s="19" t="s">
        <v>557</v>
      </c>
      <c r="D195" s="47">
        <f>D196+D199+D201</f>
        <v>91050</v>
      </c>
    </row>
    <row r="196" spans="1:4" s="30" customFormat="1" ht="15.75" hidden="1">
      <c r="A196" s="64"/>
      <c r="C196" s="139" t="s">
        <v>873</v>
      </c>
      <c r="D196" s="65"/>
    </row>
    <row r="197" spans="1:4" s="30" customFormat="1" ht="31.5" hidden="1">
      <c r="A197" s="64"/>
      <c r="C197" s="139" t="s">
        <v>882</v>
      </c>
      <c r="D197" s="65"/>
    </row>
    <row r="198" spans="1:4" s="152" customFormat="1" ht="30" hidden="1">
      <c r="A198" s="178"/>
      <c r="C198" s="174" t="s">
        <v>883</v>
      </c>
      <c r="D198" s="53"/>
    </row>
    <row r="199" spans="1:4" s="25" customFormat="1" ht="15.75">
      <c r="A199" s="27"/>
      <c r="C199" s="156" t="s">
        <v>880</v>
      </c>
      <c r="D199" s="28">
        <v>41550</v>
      </c>
    </row>
    <row r="200" spans="1:4" s="140" customFormat="1" ht="45">
      <c r="A200" s="161"/>
      <c r="C200" s="116" t="s">
        <v>884</v>
      </c>
      <c r="D200" s="124"/>
    </row>
    <row r="201" spans="1:4" s="25" customFormat="1" ht="47.25">
      <c r="A201" s="27"/>
      <c r="C201" s="156" t="s">
        <v>885</v>
      </c>
      <c r="D201" s="28">
        <v>49500</v>
      </c>
    </row>
    <row r="202" spans="1:4" s="140" customFormat="1" ht="15">
      <c r="A202" s="161"/>
      <c r="C202" s="116" t="s">
        <v>886</v>
      </c>
      <c r="D202" s="37"/>
    </row>
    <row r="203" s="45" customFormat="1" ht="15" customHeight="1">
      <c r="C203" s="179"/>
    </row>
    <row r="204" spans="1:4" s="14" customFormat="1" ht="15.75">
      <c r="A204" s="40">
        <v>80104</v>
      </c>
      <c r="B204" s="17"/>
      <c r="C204" s="19" t="s">
        <v>559</v>
      </c>
      <c r="D204" s="47">
        <f>D205+D212+D215</f>
        <v>72150</v>
      </c>
    </row>
    <row r="205" spans="1:4" s="25" customFormat="1" ht="15.75">
      <c r="A205" s="27"/>
      <c r="C205" s="109" t="s">
        <v>887</v>
      </c>
      <c r="D205" s="28">
        <f>SUM(D208:D211)</f>
        <v>7150</v>
      </c>
    </row>
    <row r="206" spans="1:4" s="30" customFormat="1" ht="31.5" hidden="1">
      <c r="A206" s="64"/>
      <c r="C206" s="139" t="s">
        <v>888</v>
      </c>
      <c r="D206" s="65"/>
    </row>
    <row r="207" spans="1:4" s="44" customFormat="1" ht="15.75">
      <c r="A207" s="43"/>
      <c r="C207" s="101" t="s">
        <v>889</v>
      </c>
      <c r="D207" s="45"/>
    </row>
    <row r="208" spans="1:4" s="107" customFormat="1" ht="15">
      <c r="A208" s="106"/>
      <c r="C208" s="180" t="s">
        <v>890</v>
      </c>
      <c r="D208" s="37">
        <v>-65000</v>
      </c>
    </row>
    <row r="209" spans="1:4" s="140" customFormat="1" ht="17.25" customHeight="1">
      <c r="A209" s="161"/>
      <c r="C209" s="180" t="s">
        <v>891</v>
      </c>
      <c r="D209" s="37">
        <f>-190850</f>
        <v>-190850</v>
      </c>
    </row>
    <row r="210" spans="1:4" s="140" customFormat="1" ht="45">
      <c r="A210" s="161"/>
      <c r="C210" s="180" t="s">
        <v>892</v>
      </c>
      <c r="D210" s="37">
        <v>200000</v>
      </c>
    </row>
    <row r="211" spans="1:4" s="140" customFormat="1" ht="15">
      <c r="A211" s="161"/>
      <c r="C211" s="180" t="s">
        <v>893</v>
      </c>
      <c r="D211" s="37">
        <f>15500+47500</f>
        <v>63000</v>
      </c>
    </row>
    <row r="212" spans="1:4" s="25" customFormat="1" ht="15.75">
      <c r="A212" s="27"/>
      <c r="C212" s="156" t="s">
        <v>894</v>
      </c>
      <c r="D212" s="28">
        <v>2695</v>
      </c>
    </row>
    <row r="213" spans="1:4" s="25" customFormat="1" ht="30">
      <c r="A213" s="27"/>
      <c r="C213" s="116" t="s">
        <v>895</v>
      </c>
      <c r="D213" s="28"/>
    </row>
    <row r="214" spans="1:4" s="25" customFormat="1" ht="47.25">
      <c r="A214" s="27"/>
      <c r="C214" s="156" t="s">
        <v>885</v>
      </c>
      <c r="D214" s="28"/>
    </row>
    <row r="215" spans="1:4" s="140" customFormat="1" ht="15">
      <c r="A215" s="161"/>
      <c r="C215" s="123" t="s">
        <v>896</v>
      </c>
      <c r="D215" s="124">
        <v>62305</v>
      </c>
    </row>
    <row r="216" spans="1:4" s="140" customFormat="1" ht="15">
      <c r="A216" s="161"/>
      <c r="C216" s="116" t="s">
        <v>897</v>
      </c>
      <c r="D216" s="37"/>
    </row>
    <row r="217" s="35" customFormat="1" ht="8.25" customHeight="1"/>
    <row r="218" spans="1:4" s="44" customFormat="1" ht="15.75" hidden="1">
      <c r="A218" s="41">
        <v>80105</v>
      </c>
      <c r="B218" s="51"/>
      <c r="C218" s="69" t="s">
        <v>560</v>
      </c>
      <c r="D218" s="42">
        <f>D219+D223</f>
        <v>0</v>
      </c>
    </row>
    <row r="219" spans="1:4" s="30" customFormat="1" ht="15.75" hidden="1">
      <c r="A219" s="64"/>
      <c r="C219" s="175" t="s">
        <v>873</v>
      </c>
      <c r="D219" s="65">
        <f>D221+D222</f>
        <v>0</v>
      </c>
    </row>
    <row r="220" spans="1:4" s="152" customFormat="1" ht="30" hidden="1">
      <c r="A220" s="178"/>
      <c r="C220" s="151" t="s">
        <v>882</v>
      </c>
      <c r="D220" s="77"/>
    </row>
    <row r="221" spans="1:4" s="152" customFormat="1" ht="30" hidden="1">
      <c r="A221" s="178"/>
      <c r="C221" s="174" t="s">
        <v>898</v>
      </c>
      <c r="D221" s="53"/>
    </row>
    <row r="222" spans="1:4" s="152" customFormat="1" ht="15" hidden="1">
      <c r="A222" s="178"/>
      <c r="C222" s="174" t="s">
        <v>899</v>
      </c>
      <c r="D222" s="53"/>
    </row>
    <row r="223" spans="1:4" s="30" customFormat="1" ht="15.75" hidden="1">
      <c r="A223" s="64"/>
      <c r="C223" s="175" t="s">
        <v>880</v>
      </c>
      <c r="D223" s="65"/>
    </row>
    <row r="224" spans="1:4" s="152" customFormat="1" ht="45" hidden="1">
      <c r="A224" s="178"/>
      <c r="C224" s="181" t="s">
        <v>900</v>
      </c>
      <c r="D224" s="77"/>
    </row>
    <row r="225" s="45" customFormat="1" ht="15.75" hidden="1">
      <c r="C225" s="174" t="s">
        <v>901</v>
      </c>
    </row>
    <row r="226" s="45" customFormat="1" ht="12" customHeight="1">
      <c r="C226" s="174"/>
    </row>
    <row r="227" spans="1:4" s="14" customFormat="1" ht="15.75">
      <c r="A227" s="40">
        <v>80110</v>
      </c>
      <c r="B227" s="17"/>
      <c r="C227" s="19" t="s">
        <v>518</v>
      </c>
      <c r="D227" s="47">
        <f>D228+D236+D238</f>
        <v>216213</v>
      </c>
    </row>
    <row r="228" spans="1:4" s="25" customFormat="1" ht="15.75">
      <c r="A228" s="27"/>
      <c r="C228" s="156" t="s">
        <v>873</v>
      </c>
      <c r="D228" s="28">
        <f>SUM(D231:D235)</f>
        <v>216836</v>
      </c>
    </row>
    <row r="229" spans="1:4" s="152" customFormat="1" ht="15.75" customHeight="1" hidden="1">
      <c r="A229" s="178"/>
      <c r="C229" s="181" t="s">
        <v>817</v>
      </c>
      <c r="D229" s="77">
        <f>D234</f>
        <v>12985</v>
      </c>
    </row>
    <row r="230" spans="1:4" s="140" customFormat="1" ht="15.75" customHeight="1" hidden="1">
      <c r="A230" s="161"/>
      <c r="C230" s="123" t="s">
        <v>902</v>
      </c>
      <c r="D230" s="124">
        <f>D235</f>
        <v>0</v>
      </c>
    </row>
    <row r="231" spans="1:4" s="25" customFormat="1" ht="27.75" customHeight="1">
      <c r="A231" s="27"/>
      <c r="C231" s="116" t="s">
        <v>903</v>
      </c>
      <c r="D231" s="37">
        <v>140000</v>
      </c>
    </row>
    <row r="232" spans="1:4" s="25" customFormat="1" ht="30">
      <c r="A232" s="27"/>
      <c r="C232" s="116" t="s">
        <v>904</v>
      </c>
      <c r="D232" s="37">
        <v>50000</v>
      </c>
    </row>
    <row r="233" spans="1:4" s="140" customFormat="1" ht="30">
      <c r="A233" s="161"/>
      <c r="C233" s="116" t="s">
        <v>905</v>
      </c>
      <c r="D233" s="37">
        <f>12289+1345+217</f>
        <v>13851</v>
      </c>
    </row>
    <row r="234" spans="1:4" s="30" customFormat="1" ht="19.5" customHeight="1">
      <c r="A234" s="64"/>
      <c r="C234" s="116" t="s">
        <v>878</v>
      </c>
      <c r="D234" s="37">
        <f>300+12685</f>
        <v>12985</v>
      </c>
    </row>
    <row r="235" spans="1:4" s="152" customFormat="1" ht="26.25" customHeight="1" hidden="1">
      <c r="A235" s="178"/>
      <c r="C235" s="174" t="s">
        <v>906</v>
      </c>
      <c r="D235" s="53"/>
    </row>
    <row r="236" spans="1:4" s="30" customFormat="1" ht="15.75" customHeight="1" hidden="1">
      <c r="A236" s="64"/>
      <c r="C236" s="175" t="s">
        <v>880</v>
      </c>
      <c r="D236" s="65"/>
    </row>
    <row r="237" spans="1:4" s="152" customFormat="1" ht="15.75" customHeight="1" hidden="1">
      <c r="A237" s="178"/>
      <c r="C237" s="174" t="s">
        <v>907</v>
      </c>
      <c r="D237" s="53"/>
    </row>
    <row r="238" spans="1:4" s="23" customFormat="1" ht="15.75">
      <c r="A238" s="127"/>
      <c r="B238" s="182"/>
      <c r="C238" s="118" t="s">
        <v>120</v>
      </c>
      <c r="D238" s="176">
        <v>-623</v>
      </c>
    </row>
    <row r="239" spans="1:4" s="23" customFormat="1" ht="15.75">
      <c r="A239" s="127"/>
      <c r="B239" s="128"/>
      <c r="C239" s="121" t="s">
        <v>128</v>
      </c>
      <c r="D239" s="130"/>
    </row>
    <row r="240" s="45" customFormat="1" ht="15.75" customHeight="1"/>
    <row r="241" spans="1:4" s="44" customFormat="1" ht="15.75" customHeight="1" hidden="1">
      <c r="A241" s="41">
        <v>80146</v>
      </c>
      <c r="B241" s="51"/>
      <c r="C241" s="59" t="s">
        <v>908</v>
      </c>
      <c r="D241" s="42"/>
    </row>
    <row r="242" spans="1:4" s="30" customFormat="1" ht="15.75" customHeight="1" hidden="1">
      <c r="A242" s="64"/>
      <c r="C242" s="174" t="s">
        <v>909</v>
      </c>
      <c r="D242" s="65"/>
    </row>
    <row r="243" s="45" customFormat="1" ht="15.75" customHeight="1" hidden="1"/>
    <row r="244" spans="1:4" s="14" customFormat="1" ht="15.75">
      <c r="A244" s="40">
        <v>80195</v>
      </c>
      <c r="B244" s="17"/>
      <c r="C244" s="19" t="s">
        <v>468</v>
      </c>
      <c r="D244" s="47">
        <f>D246+D257+D245</f>
        <v>-134283</v>
      </c>
    </row>
    <row r="245" spans="1:4" s="14" customFormat="1" ht="15.75">
      <c r="A245" s="34"/>
      <c r="C245" s="106" t="s">
        <v>818</v>
      </c>
      <c r="D245" s="37">
        <v>-200000</v>
      </c>
    </row>
    <row r="246" spans="1:4" s="107" customFormat="1" ht="15">
      <c r="A246" s="106"/>
      <c r="C246" s="70" t="s">
        <v>910</v>
      </c>
      <c r="D246" s="124">
        <v>76617</v>
      </c>
    </row>
    <row r="247" spans="1:4" s="107" customFormat="1" ht="45">
      <c r="A247" s="106"/>
      <c r="C247" s="36" t="s">
        <v>911</v>
      </c>
      <c r="D247" s="37"/>
    </row>
    <row r="248" spans="1:4" s="126" customFormat="1" ht="30" hidden="1">
      <c r="A248" s="125"/>
      <c r="C248" s="75" t="s">
        <v>912</v>
      </c>
      <c r="D248" s="53"/>
    </row>
    <row r="249" spans="1:4" s="126" customFormat="1" ht="15" hidden="1">
      <c r="A249" s="125"/>
      <c r="C249" s="75" t="s">
        <v>913</v>
      </c>
      <c r="D249" s="53"/>
    </row>
    <row r="250" spans="1:4" s="126" customFormat="1" ht="30" hidden="1">
      <c r="A250" s="125"/>
      <c r="C250" s="75" t="s">
        <v>914</v>
      </c>
      <c r="D250" s="53"/>
    </row>
    <row r="251" spans="1:4" s="126" customFormat="1" ht="15" hidden="1">
      <c r="A251" s="125"/>
      <c r="C251" s="177" t="s">
        <v>915</v>
      </c>
      <c r="D251" s="53"/>
    </row>
    <row r="252" spans="1:4" s="126" customFormat="1" ht="30" hidden="1">
      <c r="A252" s="125"/>
      <c r="C252" s="177" t="s">
        <v>916</v>
      </c>
      <c r="D252" s="53"/>
    </row>
    <row r="253" spans="1:4" s="126" customFormat="1" ht="15" hidden="1">
      <c r="A253" s="125"/>
      <c r="C253" s="177" t="s">
        <v>917</v>
      </c>
      <c r="D253" s="53"/>
    </row>
    <row r="254" spans="1:4" s="126" customFormat="1" ht="15" hidden="1">
      <c r="A254" s="125"/>
      <c r="C254" s="52" t="s">
        <v>918</v>
      </c>
      <c r="D254" s="53"/>
    </row>
    <row r="255" spans="1:4" s="126" customFormat="1" ht="75" hidden="1">
      <c r="A255" s="125"/>
      <c r="C255" s="125" t="s">
        <v>919</v>
      </c>
      <c r="D255" s="53"/>
    </row>
    <row r="256" spans="1:4" s="126" customFormat="1" ht="60" hidden="1">
      <c r="A256" s="125"/>
      <c r="C256" s="125" t="s">
        <v>920</v>
      </c>
      <c r="D256" s="53"/>
    </row>
    <row r="257" spans="3:4" s="28" customFormat="1" ht="15" customHeight="1">
      <c r="C257" s="109" t="s">
        <v>120</v>
      </c>
      <c r="D257" s="28">
        <v>-10900</v>
      </c>
    </row>
    <row r="258" s="35" customFormat="1" ht="15.75" customHeight="1">
      <c r="C258" s="36" t="s">
        <v>128</v>
      </c>
    </row>
    <row r="259" s="35" customFormat="1" ht="15.75" customHeight="1">
      <c r="C259" s="36"/>
    </row>
    <row r="260" spans="1:4" s="23" customFormat="1" ht="15.75">
      <c r="A260" s="127">
        <v>803</v>
      </c>
      <c r="B260" s="128"/>
      <c r="C260" s="129" t="s">
        <v>563</v>
      </c>
      <c r="D260" s="130">
        <f>D261</f>
        <v>-400000</v>
      </c>
    </row>
    <row r="261" spans="1:4" s="23" customFormat="1" ht="15.75">
      <c r="A261" s="131">
        <v>80395</v>
      </c>
      <c r="B261" s="132"/>
      <c r="C261" s="133" t="s">
        <v>468</v>
      </c>
      <c r="D261" s="134">
        <f>SUM(D264:D282)+D284</f>
        <v>-400000</v>
      </c>
    </row>
    <row r="262" spans="1:4" s="25" customFormat="1" ht="15.75" hidden="1">
      <c r="A262" s="27"/>
      <c r="C262" s="109"/>
      <c r="D262" s="28"/>
    </row>
    <row r="263" spans="1:4" s="120" customFormat="1" ht="46.5" customHeight="1">
      <c r="A263" s="119"/>
      <c r="C263" s="111" t="s">
        <v>921</v>
      </c>
      <c r="D263" s="122"/>
    </row>
    <row r="264" spans="1:4" s="120" customFormat="1" ht="15">
      <c r="A264" s="119"/>
      <c r="C264" s="183" t="s">
        <v>922</v>
      </c>
      <c r="D264" s="122">
        <v>6600</v>
      </c>
    </row>
    <row r="265" spans="1:4" s="120" customFormat="1" ht="15">
      <c r="A265" s="119"/>
      <c r="C265" s="183" t="s">
        <v>923</v>
      </c>
      <c r="D265" s="122">
        <v>13400</v>
      </c>
    </row>
    <row r="266" spans="1:4" s="120" customFormat="1" ht="15">
      <c r="A266" s="119"/>
      <c r="C266" s="183" t="s">
        <v>924</v>
      </c>
      <c r="D266" s="122">
        <v>8400</v>
      </c>
    </row>
    <row r="267" spans="1:4" s="120" customFormat="1" ht="15">
      <c r="A267" s="119"/>
      <c r="C267" s="183" t="s">
        <v>925</v>
      </c>
      <c r="D267" s="122">
        <v>3100</v>
      </c>
    </row>
    <row r="268" spans="1:4" s="120" customFormat="1" ht="15">
      <c r="A268" s="119"/>
      <c r="C268" s="183" t="s">
        <v>926</v>
      </c>
      <c r="D268" s="122">
        <v>8700</v>
      </c>
    </row>
    <row r="269" spans="1:4" s="120" customFormat="1" ht="15">
      <c r="A269" s="119"/>
      <c r="C269" s="183" t="s">
        <v>927</v>
      </c>
      <c r="D269" s="122">
        <v>8700</v>
      </c>
    </row>
    <row r="270" spans="1:4" s="120" customFormat="1" ht="15">
      <c r="A270" s="119"/>
      <c r="C270" s="183" t="s">
        <v>928</v>
      </c>
      <c r="D270" s="122">
        <v>10300</v>
      </c>
    </row>
    <row r="271" spans="1:4" s="120" customFormat="1" ht="15">
      <c r="A271" s="119"/>
      <c r="C271" s="183" t="s">
        <v>929</v>
      </c>
      <c r="D271" s="122">
        <v>15200</v>
      </c>
    </row>
    <row r="272" spans="1:4" s="120" customFormat="1" ht="15">
      <c r="A272" s="119"/>
      <c r="C272" s="183" t="s">
        <v>930</v>
      </c>
      <c r="D272" s="122">
        <v>9200</v>
      </c>
    </row>
    <row r="273" spans="1:4" s="120" customFormat="1" ht="15">
      <c r="A273" s="119"/>
      <c r="C273" s="183" t="s">
        <v>931</v>
      </c>
      <c r="D273" s="122">
        <v>4900</v>
      </c>
    </row>
    <row r="274" spans="1:4" s="120" customFormat="1" ht="15">
      <c r="A274" s="119"/>
      <c r="C274" s="183" t="s">
        <v>932</v>
      </c>
      <c r="D274" s="122">
        <v>7500</v>
      </c>
    </row>
    <row r="275" spans="1:4" s="120" customFormat="1" ht="15">
      <c r="A275" s="119"/>
      <c r="C275" s="183" t="s">
        <v>933</v>
      </c>
      <c r="D275" s="122">
        <v>22000</v>
      </c>
    </row>
    <row r="276" spans="1:4" s="120" customFormat="1" ht="15">
      <c r="A276" s="119"/>
      <c r="C276" s="183" t="s">
        <v>934</v>
      </c>
      <c r="D276" s="122">
        <v>10700</v>
      </c>
    </row>
    <row r="277" spans="1:4" s="120" customFormat="1" ht="15">
      <c r="A277" s="119"/>
      <c r="C277" s="183" t="s">
        <v>935</v>
      </c>
      <c r="D277" s="122">
        <v>7800</v>
      </c>
    </row>
    <row r="278" spans="1:4" s="120" customFormat="1" ht="15">
      <c r="A278" s="119"/>
      <c r="C278" s="183" t="s">
        <v>936</v>
      </c>
      <c r="D278" s="122">
        <v>5600</v>
      </c>
    </row>
    <row r="279" spans="1:4" s="120" customFormat="1" ht="15">
      <c r="A279" s="119"/>
      <c r="C279" s="183" t="s">
        <v>937</v>
      </c>
      <c r="D279" s="122">
        <v>8800</v>
      </c>
    </row>
    <row r="280" spans="1:4" s="120" customFormat="1" ht="15">
      <c r="A280" s="119"/>
      <c r="C280" s="183" t="s">
        <v>938</v>
      </c>
      <c r="D280" s="122">
        <v>15600</v>
      </c>
    </row>
    <row r="281" spans="1:4" s="120" customFormat="1" ht="15">
      <c r="A281" s="119"/>
      <c r="C281" s="183" t="s">
        <v>939</v>
      </c>
      <c r="D281" s="122">
        <v>166000</v>
      </c>
    </row>
    <row r="282" spans="1:4" s="120" customFormat="1" ht="15">
      <c r="A282" s="119"/>
      <c r="C282" s="111" t="s">
        <v>940</v>
      </c>
      <c r="D282" s="122">
        <f>-166500-166000</f>
        <v>-332500</v>
      </c>
    </row>
    <row r="283" spans="1:4" s="120" customFormat="1" ht="8.25" customHeight="1">
      <c r="A283" s="119"/>
      <c r="C283" s="111"/>
      <c r="D283" s="122"/>
    </row>
    <row r="284" spans="1:4" s="107" customFormat="1" ht="15">
      <c r="A284" s="106"/>
      <c r="C284" s="106" t="s">
        <v>818</v>
      </c>
      <c r="D284" s="155">
        <v>-400000</v>
      </c>
    </row>
    <row r="285" s="53" customFormat="1" ht="15.75" customHeight="1">
      <c r="C285" s="52"/>
    </row>
    <row r="286" spans="1:4" s="14" customFormat="1" ht="15.75">
      <c r="A286" s="15">
        <v>851</v>
      </c>
      <c r="B286" s="142"/>
      <c r="C286" s="114" t="s">
        <v>574</v>
      </c>
      <c r="D286" s="16">
        <f>D287+D297+D290+D300+D293</f>
        <v>-663927</v>
      </c>
    </row>
    <row r="287" spans="1:4" s="44" customFormat="1" ht="15.75" hidden="1">
      <c r="A287" s="41">
        <v>85111</v>
      </c>
      <c r="B287" s="184"/>
      <c r="C287" s="59" t="s">
        <v>941</v>
      </c>
      <c r="D287" s="42">
        <v>0</v>
      </c>
    </row>
    <row r="288" spans="1:4" s="126" customFormat="1" ht="15" hidden="1">
      <c r="A288" s="185"/>
      <c r="B288" s="186"/>
      <c r="C288" s="187" t="s">
        <v>942</v>
      </c>
      <c r="D288" s="188"/>
    </row>
    <row r="289" spans="1:4" s="126" customFormat="1" ht="15" hidden="1">
      <c r="A289" s="125"/>
      <c r="B289" s="154"/>
      <c r="C289" s="52"/>
      <c r="D289" s="53"/>
    </row>
    <row r="290" spans="1:4" s="44" customFormat="1" ht="15.75" hidden="1">
      <c r="A290" s="41">
        <v>85154</v>
      </c>
      <c r="B290" s="184"/>
      <c r="C290" s="59" t="s">
        <v>943</v>
      </c>
      <c r="D290" s="42"/>
    </row>
    <row r="291" spans="1:4" s="126" customFormat="1" ht="60" hidden="1">
      <c r="A291" s="185"/>
      <c r="B291" s="186"/>
      <c r="C291" s="187" t="s">
        <v>944</v>
      </c>
      <c r="D291" s="188"/>
    </row>
    <row r="292" spans="1:4" s="126" customFormat="1" ht="15" hidden="1">
      <c r="A292" s="125"/>
      <c r="B292" s="154"/>
      <c r="C292" s="52"/>
      <c r="D292" s="53"/>
    </row>
    <row r="293" spans="1:4" s="14" customFormat="1" ht="15.75">
      <c r="A293" s="40">
        <v>85149</v>
      </c>
      <c r="B293" s="100"/>
      <c r="C293" s="19" t="s">
        <v>945</v>
      </c>
      <c r="D293" s="47">
        <f>SUM(D294:D295)</f>
        <v>-194055</v>
      </c>
    </row>
    <row r="294" spans="1:4" s="107" customFormat="1" ht="15">
      <c r="A294" s="189"/>
      <c r="B294" s="190"/>
      <c r="C294" s="191" t="s">
        <v>946</v>
      </c>
      <c r="D294" s="192">
        <v>-140055</v>
      </c>
    </row>
    <row r="295" spans="1:4" s="107" customFormat="1" ht="15">
      <c r="A295" s="106"/>
      <c r="C295" s="106" t="s">
        <v>818</v>
      </c>
      <c r="D295" s="155">
        <v>-54000</v>
      </c>
    </row>
    <row r="296" spans="1:4" s="107" customFormat="1" ht="15">
      <c r="A296" s="106"/>
      <c r="C296" s="106"/>
      <c r="D296" s="155"/>
    </row>
    <row r="297" spans="1:4" s="14" customFormat="1" ht="15.75">
      <c r="A297" s="40">
        <v>85153</v>
      </c>
      <c r="B297" s="100"/>
      <c r="C297" s="19" t="s">
        <v>947</v>
      </c>
      <c r="D297" s="47">
        <f>-200000-30000</f>
        <v>-230000</v>
      </c>
    </row>
    <row r="298" spans="1:4" s="107" customFormat="1" ht="15">
      <c r="A298" s="189"/>
      <c r="B298" s="190"/>
      <c r="C298" s="106" t="s">
        <v>818</v>
      </c>
      <c r="D298" s="192"/>
    </row>
    <row r="299" spans="1:4" s="126" customFormat="1" ht="15">
      <c r="A299" s="125"/>
      <c r="B299" s="154"/>
      <c r="C299" s="52"/>
      <c r="D299" s="53"/>
    </row>
    <row r="300" spans="1:4" s="107" customFormat="1" ht="15.75">
      <c r="A300" s="40">
        <v>85195</v>
      </c>
      <c r="B300" s="17"/>
      <c r="C300" s="40" t="s">
        <v>468</v>
      </c>
      <c r="D300" s="47">
        <f>D301+D305+D310+D307</f>
        <v>-239872</v>
      </c>
    </row>
    <row r="301" spans="1:4" s="140" customFormat="1" ht="15.75">
      <c r="A301" s="27"/>
      <c r="B301" s="25"/>
      <c r="C301" s="27" t="s">
        <v>948</v>
      </c>
      <c r="D301" s="124">
        <f>SUM(D302:D304)</f>
        <v>115535</v>
      </c>
    </row>
    <row r="302" spans="1:4" s="107" customFormat="1" ht="45">
      <c r="A302" s="105"/>
      <c r="B302" s="110"/>
      <c r="C302" s="106" t="s">
        <v>949</v>
      </c>
      <c r="D302" s="37">
        <v>140055</v>
      </c>
    </row>
    <row r="303" spans="1:4" s="107" customFormat="1" ht="60">
      <c r="A303" s="105"/>
      <c r="B303" s="110"/>
      <c r="C303" s="106" t="s">
        <v>950</v>
      </c>
      <c r="D303" s="37">
        <f>10000+480</f>
        <v>10480</v>
      </c>
    </row>
    <row r="304" spans="1:4" s="107" customFormat="1" ht="15">
      <c r="A304" s="106"/>
      <c r="C304" s="106" t="s">
        <v>818</v>
      </c>
      <c r="D304" s="155">
        <v>-35000</v>
      </c>
    </row>
    <row r="305" spans="1:4" s="140" customFormat="1" ht="15.75">
      <c r="A305" s="27"/>
      <c r="B305" s="25"/>
      <c r="C305" s="27" t="s">
        <v>951</v>
      </c>
      <c r="D305" s="124">
        <v>-716327</v>
      </c>
    </row>
    <row r="306" spans="1:4" s="107" customFormat="1" ht="60">
      <c r="A306" s="105"/>
      <c r="B306" s="110"/>
      <c r="C306" s="106" t="s">
        <v>952</v>
      </c>
      <c r="D306" s="37"/>
    </row>
    <row r="307" spans="1:4" s="140" customFormat="1" ht="15.75">
      <c r="A307" s="27"/>
      <c r="B307" s="25"/>
      <c r="C307" s="27" t="s">
        <v>953</v>
      </c>
      <c r="D307" s="124">
        <f>SUM(D308:D309)</f>
        <v>370420</v>
      </c>
    </row>
    <row r="308" spans="1:4" s="107" customFormat="1" ht="30">
      <c r="A308" s="105"/>
      <c r="B308" s="110"/>
      <c r="C308" s="106" t="s">
        <v>954</v>
      </c>
      <c r="D308" s="37">
        <v>403000</v>
      </c>
    </row>
    <row r="309" spans="1:4" s="107" customFormat="1" ht="15">
      <c r="A309" s="105"/>
      <c r="B309" s="110"/>
      <c r="C309" s="106" t="s">
        <v>818</v>
      </c>
      <c r="D309" s="37">
        <v>-32580</v>
      </c>
    </row>
    <row r="310" spans="1:4" s="23" customFormat="1" ht="15.75">
      <c r="A310" s="117"/>
      <c r="C310" s="118" t="s">
        <v>120</v>
      </c>
      <c r="D310" s="28">
        <f>-5000-4500</f>
        <v>-9500</v>
      </c>
    </row>
    <row r="311" spans="1:4" s="23" customFormat="1" ht="15.75">
      <c r="A311" s="127"/>
      <c r="B311" s="128"/>
      <c r="C311" s="121" t="s">
        <v>128</v>
      </c>
      <c r="D311" s="193"/>
    </row>
    <row r="312" s="45" customFormat="1" ht="8.25" customHeight="1">
      <c r="C312" s="194"/>
    </row>
    <row r="313" spans="1:4" s="142" customFormat="1" ht="15.75">
      <c r="A313" s="15">
        <v>852</v>
      </c>
      <c r="C313" s="114" t="s">
        <v>594</v>
      </c>
      <c r="D313" s="16">
        <f>D317+D323+D327+D331+D340+D336+D314</f>
        <v>4490900</v>
      </c>
    </row>
    <row r="314" spans="1:4" s="142" customFormat="1" ht="15.75">
      <c r="A314" s="40">
        <v>85202</v>
      </c>
      <c r="B314" s="17"/>
      <c r="C314" s="19" t="s">
        <v>53</v>
      </c>
      <c r="D314" s="47">
        <v>2533100</v>
      </c>
    </row>
    <row r="315" spans="1:4" s="107" customFormat="1" ht="45">
      <c r="A315" s="106"/>
      <c r="C315" s="106" t="s">
        <v>955</v>
      </c>
      <c r="D315" s="37"/>
    </row>
    <row r="316" spans="1:4" s="126" customFormat="1" ht="15">
      <c r="A316" s="125"/>
      <c r="C316" s="125"/>
      <c r="D316" s="53"/>
    </row>
    <row r="317" spans="1:4" s="14" customFormat="1" ht="15.75">
      <c r="A317" s="40">
        <v>85203</v>
      </c>
      <c r="B317" s="17"/>
      <c r="C317" s="19" t="s">
        <v>18</v>
      </c>
      <c r="D317" s="47">
        <f>D318+D320</f>
        <v>32575</v>
      </c>
    </row>
    <row r="318" spans="1:4" s="25" customFormat="1" ht="18" customHeight="1">
      <c r="A318" s="27"/>
      <c r="C318" s="109" t="s">
        <v>18</v>
      </c>
      <c r="D318" s="28">
        <f>11808+3670+5097+12000</f>
        <v>32575</v>
      </c>
    </row>
    <row r="319" spans="1:4" s="107" customFormat="1" ht="45">
      <c r="A319" s="106"/>
      <c r="C319" s="116" t="s">
        <v>956</v>
      </c>
      <c r="D319" s="37"/>
    </row>
    <row r="320" spans="1:4" s="152" customFormat="1" ht="15.75" hidden="1">
      <c r="A320" s="178"/>
      <c r="C320" s="175" t="s">
        <v>957</v>
      </c>
      <c r="D320" s="77"/>
    </row>
    <row r="321" spans="1:4" s="126" customFormat="1" ht="15" hidden="1">
      <c r="A321" s="125"/>
      <c r="C321" s="174" t="s">
        <v>958</v>
      </c>
      <c r="D321" s="53"/>
    </row>
    <row r="322" s="45" customFormat="1" ht="8.25" customHeight="1" hidden="1"/>
    <row r="323" spans="1:4" s="44" customFormat="1" ht="47.25" hidden="1">
      <c r="A323" s="41">
        <v>85212</v>
      </c>
      <c r="B323" s="51"/>
      <c r="C323" s="59" t="s">
        <v>959</v>
      </c>
      <c r="D323" s="42">
        <f>D324</f>
        <v>0</v>
      </c>
    </row>
    <row r="324" spans="1:4" s="44" customFormat="1" ht="15.75" hidden="1">
      <c r="A324" s="43"/>
      <c r="C324" s="139" t="s">
        <v>960</v>
      </c>
      <c r="D324" s="65">
        <f>D325</f>
        <v>0</v>
      </c>
    </row>
    <row r="325" spans="1:4" s="126" customFormat="1" ht="60" hidden="1">
      <c r="A325" s="125"/>
      <c r="C325" s="52" t="s">
        <v>961</v>
      </c>
      <c r="D325" s="53"/>
    </row>
    <row r="326" s="45" customFormat="1" ht="13.5" customHeight="1"/>
    <row r="327" spans="1:4" s="107" customFormat="1" ht="31.5">
      <c r="A327" s="40">
        <v>85214</v>
      </c>
      <c r="B327" s="115"/>
      <c r="C327" s="19" t="s">
        <v>595</v>
      </c>
      <c r="D327" s="47">
        <v>2000000</v>
      </c>
    </row>
    <row r="328" spans="1:4" s="126" customFormat="1" ht="15.75" hidden="1">
      <c r="A328" s="125"/>
      <c r="C328" s="175" t="s">
        <v>817</v>
      </c>
      <c r="D328" s="77"/>
    </row>
    <row r="329" spans="1:4" s="107" customFormat="1" ht="45">
      <c r="A329" s="106"/>
      <c r="C329" s="36" t="s">
        <v>962</v>
      </c>
      <c r="D329" s="35"/>
    </row>
    <row r="330" s="45" customFormat="1" ht="8.25" customHeight="1"/>
    <row r="331" spans="1:4" s="14" customFormat="1" ht="15.75">
      <c r="A331" s="40">
        <v>85219</v>
      </c>
      <c r="B331" s="17"/>
      <c r="C331" s="19" t="s">
        <v>963</v>
      </c>
      <c r="D331" s="47">
        <f>SUM(D332:D334)</f>
        <v>-216118</v>
      </c>
    </row>
    <row r="332" spans="1:4" s="107" customFormat="1" ht="30">
      <c r="A332" s="105"/>
      <c r="B332" s="110"/>
      <c r="C332" s="36" t="s">
        <v>964</v>
      </c>
      <c r="D332" s="37">
        <v>-251110</v>
      </c>
    </row>
    <row r="333" spans="1:4" s="107" customFormat="1" ht="45">
      <c r="A333" s="105"/>
      <c r="B333" s="110"/>
      <c r="C333" s="36" t="s">
        <v>965</v>
      </c>
      <c r="D333" s="37">
        <v>34992</v>
      </c>
    </row>
    <row r="334" spans="1:4" s="144" customFormat="1" ht="30" hidden="1">
      <c r="A334" s="147"/>
      <c r="B334" s="148"/>
      <c r="C334" s="195" t="s">
        <v>966</v>
      </c>
      <c r="D334" s="146"/>
    </row>
    <row r="335" spans="1:4" s="107" customFormat="1" ht="15">
      <c r="A335" s="105"/>
      <c r="B335" s="110"/>
      <c r="C335" s="36"/>
      <c r="D335" s="37"/>
    </row>
    <row r="336" spans="1:4" s="1" customFormat="1" ht="15.75" hidden="1">
      <c r="A336" s="41">
        <v>85228</v>
      </c>
      <c r="B336" s="196"/>
      <c r="C336" s="59" t="s">
        <v>527</v>
      </c>
      <c r="D336" s="42">
        <f>D337+D338</f>
        <v>0</v>
      </c>
    </row>
    <row r="337" spans="1:4" s="1" customFormat="1" ht="45" hidden="1">
      <c r="A337" s="43"/>
      <c r="B337" s="44"/>
      <c r="C337" s="52" t="s">
        <v>967</v>
      </c>
      <c r="D337" s="197"/>
    </row>
    <row r="338" spans="1:4" s="1" customFormat="1" ht="15.75" hidden="1">
      <c r="A338" s="43"/>
      <c r="B338" s="44"/>
      <c r="C338" s="52" t="s">
        <v>968</v>
      </c>
      <c r="D338" s="197"/>
    </row>
    <row r="339" s="45" customFormat="1" ht="8.25" customHeight="1" hidden="1"/>
    <row r="340" spans="1:4" s="14" customFormat="1" ht="15.75">
      <c r="A340" s="40">
        <v>85295</v>
      </c>
      <c r="B340" s="100"/>
      <c r="C340" s="19" t="s">
        <v>468</v>
      </c>
      <c r="D340" s="47">
        <f>D341+D346+D344+D348</f>
        <v>141343</v>
      </c>
    </row>
    <row r="341" spans="1:4" s="25" customFormat="1" ht="39.75" customHeight="1">
      <c r="A341" s="27"/>
      <c r="B341" s="108"/>
      <c r="C341" s="109" t="s">
        <v>969</v>
      </c>
      <c r="D341" s="28">
        <v>-20000</v>
      </c>
    </row>
    <row r="342" spans="1:4" s="126" customFormat="1" ht="42" customHeight="1" hidden="1">
      <c r="A342" s="153"/>
      <c r="B342" s="154"/>
      <c r="C342" s="52" t="s">
        <v>970</v>
      </c>
      <c r="D342" s="53"/>
    </row>
    <row r="343" spans="1:4" s="107" customFormat="1" ht="15">
      <c r="A343" s="105"/>
      <c r="B343" s="110"/>
      <c r="C343" s="36" t="s">
        <v>971</v>
      </c>
      <c r="D343" s="37"/>
    </row>
    <row r="344" spans="1:4" s="25" customFormat="1" ht="15.75">
      <c r="A344" s="24"/>
      <c r="B344" s="108"/>
      <c r="C344" s="109" t="s">
        <v>972</v>
      </c>
      <c r="D344" s="28">
        <v>111678</v>
      </c>
    </row>
    <row r="345" spans="1:4" s="107" customFormat="1" ht="45">
      <c r="A345" s="105"/>
      <c r="B345" s="110"/>
      <c r="C345" s="106" t="s">
        <v>973</v>
      </c>
      <c r="D345" s="37"/>
    </row>
    <row r="346" spans="1:4" s="202" customFormat="1" ht="15.75" hidden="1">
      <c r="A346" s="198"/>
      <c r="B346" s="199"/>
      <c r="C346" s="200" t="s">
        <v>974</v>
      </c>
      <c r="D346" s="201"/>
    </row>
    <row r="347" spans="1:4" s="144" customFormat="1" ht="45" hidden="1">
      <c r="A347" s="147"/>
      <c r="B347" s="148"/>
      <c r="C347" s="143" t="s">
        <v>975</v>
      </c>
      <c r="D347" s="146"/>
    </row>
    <row r="348" spans="1:4" s="25" customFormat="1" ht="15.75">
      <c r="A348" s="24"/>
      <c r="B348" s="108"/>
      <c r="C348" s="109" t="s">
        <v>976</v>
      </c>
      <c r="D348" s="28">
        <f>18065+1000+21600+9000</f>
        <v>49665</v>
      </c>
    </row>
    <row r="349" spans="1:4" s="107" customFormat="1" ht="75">
      <c r="A349" s="105"/>
      <c r="B349" s="110"/>
      <c r="C349" s="106" t="s">
        <v>977</v>
      </c>
      <c r="D349" s="37"/>
    </row>
    <row r="350" spans="1:4" s="126" customFormat="1" ht="15" hidden="1">
      <c r="A350" s="153"/>
      <c r="B350" s="154"/>
      <c r="C350" s="125"/>
      <c r="D350" s="53"/>
    </row>
    <row r="351" spans="1:4" s="207" customFormat="1" ht="15.75" hidden="1">
      <c r="A351" s="203">
        <v>853</v>
      </c>
      <c r="B351" s="204"/>
      <c r="C351" s="205" t="s">
        <v>470</v>
      </c>
      <c r="D351" s="206">
        <f>D352+D358</f>
        <v>0</v>
      </c>
    </row>
    <row r="352" spans="1:4" s="44" customFormat="1" ht="15.75" hidden="1">
      <c r="A352" s="41">
        <v>85305</v>
      </c>
      <c r="B352" s="51"/>
      <c r="C352" s="59" t="s">
        <v>471</v>
      </c>
      <c r="D352" s="208">
        <f>SUM(D353:D356)</f>
        <v>0</v>
      </c>
    </row>
    <row r="353" spans="1:4" s="126" customFormat="1" ht="45" hidden="1">
      <c r="A353" s="125"/>
      <c r="C353" s="52" t="s">
        <v>978</v>
      </c>
      <c r="D353" s="209"/>
    </row>
    <row r="354" spans="1:4" s="126" customFormat="1" ht="15" hidden="1">
      <c r="A354" s="125"/>
      <c r="C354" s="52" t="s">
        <v>979</v>
      </c>
      <c r="D354" s="209"/>
    </row>
    <row r="355" spans="1:4" s="126" customFormat="1" ht="45" hidden="1">
      <c r="A355" s="125"/>
      <c r="C355" s="75" t="s">
        <v>980</v>
      </c>
      <c r="D355" s="209"/>
    </row>
    <row r="356" spans="1:4" s="152" customFormat="1" ht="30.75" customHeight="1" hidden="1">
      <c r="A356" s="178"/>
      <c r="C356" s="177" t="s">
        <v>981</v>
      </c>
      <c r="D356" s="53"/>
    </row>
    <row r="357" spans="1:4" s="126" customFormat="1" ht="15" hidden="1">
      <c r="A357" s="153"/>
      <c r="B357" s="154"/>
      <c r="C357" s="125"/>
      <c r="D357" s="53"/>
    </row>
    <row r="358" spans="1:4" s="207" customFormat="1" ht="15.75" hidden="1">
      <c r="A358" s="210">
        <v>85395</v>
      </c>
      <c r="B358" s="211"/>
      <c r="C358" s="212" t="s">
        <v>468</v>
      </c>
      <c r="D358" s="213">
        <f>D360</f>
        <v>0</v>
      </c>
    </row>
    <row r="359" spans="1:4" s="202" customFormat="1" ht="15.75" hidden="1">
      <c r="A359" s="214"/>
      <c r="C359" s="200" t="s">
        <v>817</v>
      </c>
      <c r="D359" s="215"/>
    </row>
    <row r="360" spans="1:4" s="172" customFormat="1" ht="45" hidden="1">
      <c r="A360" s="171"/>
      <c r="C360" s="145" t="s">
        <v>982</v>
      </c>
      <c r="D360" s="215"/>
    </row>
    <row r="361" s="45" customFormat="1" ht="13.5" customHeight="1"/>
    <row r="362" spans="1:4" s="14" customFormat="1" ht="15.75">
      <c r="A362" s="15">
        <v>853</v>
      </c>
      <c r="B362" s="142"/>
      <c r="C362" s="114" t="s">
        <v>470</v>
      </c>
      <c r="D362" s="216">
        <f>D363+D369</f>
        <v>478805</v>
      </c>
    </row>
    <row r="363" spans="1:4" s="14" customFormat="1" ht="15.75">
      <c r="A363" s="40">
        <v>85305</v>
      </c>
      <c r="B363" s="17"/>
      <c r="C363" s="19" t="s">
        <v>471</v>
      </c>
      <c r="D363" s="164">
        <f>SUM(D364:D367)</f>
        <v>311520</v>
      </c>
    </row>
    <row r="364" spans="1:4" s="107" customFormat="1" ht="45">
      <c r="A364" s="106"/>
      <c r="C364" s="36" t="s">
        <v>978</v>
      </c>
      <c r="D364" s="155">
        <f>128876+51745+88144</f>
        <v>268765</v>
      </c>
    </row>
    <row r="365" spans="1:4" s="107" customFormat="1" ht="15">
      <c r="A365" s="106"/>
      <c r="C365" s="36" t="s">
        <v>979</v>
      </c>
      <c r="D365" s="155"/>
    </row>
    <row r="366" spans="1:4" s="107" customFormat="1" ht="45">
      <c r="A366" s="106"/>
      <c r="C366" s="54" t="s">
        <v>980</v>
      </c>
      <c r="D366" s="155">
        <v>15355</v>
      </c>
    </row>
    <row r="367" spans="1:4" s="140" customFormat="1" ht="30.75" customHeight="1">
      <c r="A367" s="161"/>
      <c r="C367" s="180" t="s">
        <v>981</v>
      </c>
      <c r="D367" s="37">
        <v>27400</v>
      </c>
    </row>
    <row r="368" spans="1:4" s="107" customFormat="1" ht="15">
      <c r="A368" s="105"/>
      <c r="B368" s="110"/>
      <c r="C368" s="106"/>
      <c r="D368" s="37"/>
    </row>
    <row r="369" spans="1:4" s="14" customFormat="1" ht="15.75">
      <c r="A369" s="40">
        <v>85395</v>
      </c>
      <c r="B369" s="17"/>
      <c r="C369" s="19" t="s">
        <v>468</v>
      </c>
      <c r="D369" s="164">
        <f>SUM(D372:D373)</f>
        <v>167285</v>
      </c>
    </row>
    <row r="370" spans="1:4" s="25" customFormat="1" ht="15.75">
      <c r="A370" s="27"/>
      <c r="C370" s="109" t="s">
        <v>817</v>
      </c>
      <c r="D370" s="157">
        <f>D372+D373</f>
        <v>167285</v>
      </c>
    </row>
    <row r="371" spans="1:4" s="140" customFormat="1" ht="15">
      <c r="A371" s="161"/>
      <c r="C371" s="36" t="s">
        <v>983</v>
      </c>
      <c r="D371" s="162"/>
    </row>
    <row r="372" spans="1:4" s="140" customFormat="1" ht="30">
      <c r="A372" s="161"/>
      <c r="C372" s="180" t="s">
        <v>984</v>
      </c>
      <c r="D372" s="37">
        <v>128105</v>
      </c>
    </row>
    <row r="373" spans="1:4" s="140" customFormat="1" ht="30">
      <c r="A373" s="161"/>
      <c r="C373" s="180" t="s">
        <v>985</v>
      </c>
      <c r="D373" s="37">
        <v>39180</v>
      </c>
    </row>
    <row r="374" s="45" customFormat="1" ht="13.5" customHeight="1"/>
    <row r="375" spans="1:4" s="14" customFormat="1" ht="15.75">
      <c r="A375" s="15">
        <v>854</v>
      </c>
      <c r="B375" s="142"/>
      <c r="C375" s="114" t="s">
        <v>598</v>
      </c>
      <c r="D375" s="216">
        <f>D376+D380+D386</f>
        <v>209220</v>
      </c>
    </row>
    <row r="376" spans="1:4" s="44" customFormat="1" ht="15.75" hidden="1">
      <c r="A376" s="41">
        <v>85401</v>
      </c>
      <c r="B376" s="51"/>
      <c r="C376" s="59" t="s">
        <v>986</v>
      </c>
      <c r="D376" s="208">
        <f>D377</f>
        <v>0</v>
      </c>
    </row>
    <row r="377" spans="1:4" s="30" customFormat="1" ht="15.75" hidden="1">
      <c r="A377" s="64"/>
      <c r="C377" s="139" t="s">
        <v>873</v>
      </c>
      <c r="D377" s="165"/>
    </row>
    <row r="378" spans="1:4" s="152" customFormat="1" ht="30" hidden="1">
      <c r="A378" s="178"/>
      <c r="C378" s="174" t="s">
        <v>987</v>
      </c>
      <c r="D378" s="53"/>
    </row>
    <row r="379" s="45" customFormat="1" ht="8.25" customHeight="1" hidden="1"/>
    <row r="380" spans="1:4" s="44" customFormat="1" ht="15.75" hidden="1">
      <c r="A380" s="41">
        <v>85404</v>
      </c>
      <c r="B380" s="51"/>
      <c r="C380" s="59" t="s">
        <v>988</v>
      </c>
      <c r="D380" s="208">
        <f>D381+D383</f>
        <v>0</v>
      </c>
    </row>
    <row r="381" spans="1:4" s="30" customFormat="1" ht="15.75" hidden="1">
      <c r="A381" s="64"/>
      <c r="C381" s="139" t="s">
        <v>873</v>
      </c>
      <c r="D381" s="165"/>
    </row>
    <row r="382" spans="1:4" s="152" customFormat="1" ht="30" hidden="1">
      <c r="A382" s="178"/>
      <c r="C382" s="174" t="s">
        <v>987</v>
      </c>
      <c r="D382" s="53"/>
    </row>
    <row r="383" spans="1:4" s="30" customFormat="1" ht="15.75" hidden="1">
      <c r="A383" s="64"/>
      <c r="C383" s="139" t="s">
        <v>880</v>
      </c>
      <c r="D383" s="65"/>
    </row>
    <row r="384" spans="1:4" s="152" customFormat="1" ht="15" hidden="1">
      <c r="A384" s="178"/>
      <c r="C384" s="174" t="s">
        <v>897</v>
      </c>
      <c r="D384" s="53"/>
    </row>
    <row r="385" s="45" customFormat="1" ht="8.25" customHeight="1" hidden="1"/>
    <row r="386" spans="1:4" s="7" customFormat="1" ht="15.75">
      <c r="A386" s="40">
        <v>85415</v>
      </c>
      <c r="B386" s="17"/>
      <c r="C386" s="40" t="s">
        <v>599</v>
      </c>
      <c r="D386" s="164">
        <f>209220</f>
        <v>209220</v>
      </c>
    </row>
    <row r="387" spans="1:4" s="7" customFormat="1" ht="108" customHeight="1">
      <c r="A387" s="35"/>
      <c r="B387" s="35"/>
      <c r="C387" s="106" t="s">
        <v>989</v>
      </c>
      <c r="D387" s="35"/>
    </row>
    <row r="388" s="45" customFormat="1" ht="12.75" customHeight="1"/>
    <row r="389" spans="1:4" s="14" customFormat="1" ht="15.75" customHeight="1">
      <c r="A389" s="15">
        <v>900</v>
      </c>
      <c r="B389" s="142"/>
      <c r="C389" s="114" t="s">
        <v>473</v>
      </c>
      <c r="D389" s="16">
        <f>D390+D408+D428+D394+D400+D419+D424</f>
        <v>-1712303</v>
      </c>
    </row>
    <row r="390" spans="1:4" s="14" customFormat="1" ht="20.25" customHeight="1">
      <c r="A390" s="40">
        <v>90001</v>
      </c>
      <c r="B390" s="115"/>
      <c r="C390" s="19" t="s">
        <v>87</v>
      </c>
      <c r="D390" s="47">
        <f>D391</f>
        <v>-281000</v>
      </c>
    </row>
    <row r="391" spans="1:4" s="14" customFormat="1" ht="15.75" customHeight="1">
      <c r="A391" s="15"/>
      <c r="B391" s="142"/>
      <c r="C391" s="109" t="s">
        <v>990</v>
      </c>
      <c r="D391" s="28">
        <v>-281000</v>
      </c>
    </row>
    <row r="392" spans="1:4" s="14" customFormat="1" ht="14.25" customHeight="1">
      <c r="A392" s="15"/>
      <c r="B392" s="142"/>
      <c r="C392" s="112" t="s">
        <v>818</v>
      </c>
      <c r="D392" s="35"/>
    </row>
    <row r="393" spans="1:4" s="44" customFormat="1" ht="14.25" customHeight="1">
      <c r="A393" s="38"/>
      <c r="B393" s="98"/>
      <c r="C393" s="113"/>
      <c r="D393" s="45"/>
    </row>
    <row r="394" spans="1:4" s="14" customFormat="1" ht="15.75" customHeight="1">
      <c r="A394" s="40">
        <v>90002</v>
      </c>
      <c r="B394" s="115"/>
      <c r="C394" s="19" t="s">
        <v>512</v>
      </c>
      <c r="D394" s="47">
        <f>D396</f>
        <v>-472000</v>
      </c>
    </row>
    <row r="395" spans="1:4" s="140" customFormat="1" ht="15.75" customHeight="1">
      <c r="A395" s="161"/>
      <c r="C395" s="70" t="s">
        <v>817</v>
      </c>
      <c r="D395" s="124">
        <v>-175000</v>
      </c>
    </row>
    <row r="396" spans="1:4" s="14" customFormat="1" ht="15.75" customHeight="1">
      <c r="A396" s="15"/>
      <c r="B396" s="142"/>
      <c r="C396" s="109" t="s">
        <v>131</v>
      </c>
      <c r="D396" s="28">
        <v>-472000</v>
      </c>
    </row>
    <row r="397" spans="1:4" s="44" customFormat="1" ht="15.75" customHeight="1" hidden="1">
      <c r="A397" s="38"/>
      <c r="B397" s="98"/>
      <c r="C397" s="139" t="s">
        <v>817</v>
      </c>
      <c r="D397" s="65"/>
    </row>
    <row r="398" spans="1:4" s="14" customFormat="1" ht="26.25" customHeight="1">
      <c r="A398" s="15"/>
      <c r="B398" s="142"/>
      <c r="C398" s="112" t="s">
        <v>991</v>
      </c>
      <c r="D398" s="35"/>
    </row>
    <row r="399" s="45" customFormat="1" ht="8.25" customHeight="1"/>
    <row r="400" spans="1:4" s="14" customFormat="1" ht="15.75" customHeight="1">
      <c r="A400" s="40">
        <v>90003</v>
      </c>
      <c r="B400" s="115"/>
      <c r="C400" s="19" t="s">
        <v>992</v>
      </c>
      <c r="D400" s="47">
        <f>SUM(D401:D402)+D405</f>
        <v>533100</v>
      </c>
    </row>
    <row r="401" spans="1:4" s="14" customFormat="1" ht="47.25" customHeight="1">
      <c r="A401" s="34"/>
      <c r="B401" s="107"/>
      <c r="C401" s="101" t="s">
        <v>139</v>
      </c>
      <c r="D401" s="35">
        <v>60000</v>
      </c>
    </row>
    <row r="402" spans="1:4" s="14" customFormat="1" ht="15.75" customHeight="1">
      <c r="A402" s="15"/>
      <c r="B402" s="142"/>
      <c r="C402" s="109" t="s">
        <v>131</v>
      </c>
      <c r="D402" s="28">
        <f>SUM(D403:D404)</f>
        <v>440000</v>
      </c>
    </row>
    <row r="403" spans="1:4" s="14" customFormat="1" ht="30" customHeight="1">
      <c r="A403" s="15"/>
      <c r="B403" s="142"/>
      <c r="C403" s="112" t="s">
        <v>140</v>
      </c>
      <c r="D403" s="35">
        <v>472000</v>
      </c>
    </row>
    <row r="404" spans="1:4" s="107" customFormat="1" ht="15" customHeight="1">
      <c r="A404" s="105"/>
      <c r="B404" s="110"/>
      <c r="C404" s="112" t="s">
        <v>818</v>
      </c>
      <c r="D404" s="37">
        <v>-32000</v>
      </c>
    </row>
    <row r="405" spans="3:4" s="28" customFormat="1" ht="15" customHeight="1">
      <c r="C405" s="109" t="s">
        <v>120</v>
      </c>
      <c r="D405" s="28">
        <v>33100</v>
      </c>
    </row>
    <row r="406" s="35" customFormat="1" ht="15.75" customHeight="1">
      <c r="C406" s="36" t="s">
        <v>122</v>
      </c>
    </row>
    <row r="407" s="45" customFormat="1" ht="13.5" customHeight="1"/>
    <row r="408" spans="1:4" s="14" customFormat="1" ht="15.75">
      <c r="A408" s="40">
        <v>90004</v>
      </c>
      <c r="B408" s="17"/>
      <c r="C408" s="19" t="s">
        <v>474</v>
      </c>
      <c r="D408" s="47">
        <f>D409+D414</f>
        <v>-1192924</v>
      </c>
    </row>
    <row r="409" spans="1:4" s="25" customFormat="1" ht="15.75">
      <c r="A409" s="27"/>
      <c r="C409" s="109" t="s">
        <v>141</v>
      </c>
      <c r="D409" s="28">
        <f>D411+D410+D412+D413</f>
        <v>-1100609</v>
      </c>
    </row>
    <row r="410" spans="1:4" s="152" customFormat="1" ht="15">
      <c r="A410" s="178"/>
      <c r="C410" s="112" t="s">
        <v>818</v>
      </c>
      <c r="D410" s="37">
        <v>-1345300</v>
      </c>
    </row>
    <row r="411" spans="1:4" s="152" customFormat="1" ht="30" hidden="1">
      <c r="A411" s="178"/>
      <c r="C411" s="52" t="s">
        <v>142</v>
      </c>
      <c r="D411" s="53"/>
    </row>
    <row r="412" spans="1:4" s="152" customFormat="1" ht="16.5" customHeight="1" hidden="1">
      <c r="A412" s="178"/>
      <c r="C412" s="113" t="s">
        <v>143</v>
      </c>
      <c r="D412" s="53"/>
    </row>
    <row r="413" spans="1:4" s="140" customFormat="1" ht="15">
      <c r="A413" s="161"/>
      <c r="C413" s="36" t="s">
        <v>127</v>
      </c>
      <c r="D413" s="37">
        <f>242665-2474+4500</f>
        <v>244691</v>
      </c>
    </row>
    <row r="414" spans="1:4" s="14" customFormat="1" ht="15.75">
      <c r="A414" s="34"/>
      <c r="B414" s="217"/>
      <c r="C414" s="109" t="s">
        <v>120</v>
      </c>
      <c r="D414" s="162">
        <f>SUM(D415:D417)</f>
        <v>-92315</v>
      </c>
    </row>
    <row r="415" spans="1:4" s="23" customFormat="1" ht="30">
      <c r="A415" s="117"/>
      <c r="C415" s="106" t="s">
        <v>144</v>
      </c>
      <c r="D415" s="218">
        <v>426</v>
      </c>
    </row>
    <row r="416" spans="1:4" s="23" customFormat="1" ht="30">
      <c r="A416" s="117"/>
      <c r="C416" s="106" t="s">
        <v>145</v>
      </c>
      <c r="D416" s="218">
        <v>1190</v>
      </c>
    </row>
    <row r="417" spans="1:4" s="23" customFormat="1" ht="15.75">
      <c r="A417" s="117"/>
      <c r="B417" s="120"/>
      <c r="C417" s="121" t="s">
        <v>128</v>
      </c>
      <c r="D417" s="218">
        <f>-94931+1000</f>
        <v>-93931</v>
      </c>
    </row>
    <row r="418" spans="1:4" s="107" customFormat="1" ht="15">
      <c r="A418" s="106"/>
      <c r="B418" s="217"/>
      <c r="C418" s="112"/>
      <c r="D418" s="162"/>
    </row>
    <row r="419" spans="1:4" s="14" customFormat="1" ht="15.75">
      <c r="A419" s="40">
        <v>90013</v>
      </c>
      <c r="B419" s="17"/>
      <c r="C419" s="19" t="s">
        <v>504</v>
      </c>
      <c r="D419" s="47">
        <f>D420</f>
        <v>-195281</v>
      </c>
    </row>
    <row r="420" spans="1:4" s="25" customFormat="1" ht="15.75">
      <c r="A420" s="27"/>
      <c r="C420" s="109" t="s">
        <v>146</v>
      </c>
      <c r="D420" s="28">
        <f>SUM(D421:D422)</f>
        <v>-195281</v>
      </c>
    </row>
    <row r="421" spans="1:4" s="140" customFormat="1" ht="30">
      <c r="A421" s="161"/>
      <c r="C421" s="36" t="s">
        <v>147</v>
      </c>
      <c r="D421" s="37">
        <v>24719</v>
      </c>
    </row>
    <row r="422" spans="1:4" s="140" customFormat="1" ht="15">
      <c r="A422" s="161"/>
      <c r="C422" s="112" t="s">
        <v>818</v>
      </c>
      <c r="D422" s="37">
        <v>-220000</v>
      </c>
    </row>
    <row r="423" spans="1:4" s="152" customFormat="1" ht="15">
      <c r="A423" s="178"/>
      <c r="C423" s="52"/>
      <c r="D423" s="53"/>
    </row>
    <row r="424" spans="1:4" s="35" customFormat="1" ht="15.75">
      <c r="A424" s="40">
        <v>90015</v>
      </c>
      <c r="B424" s="219"/>
      <c r="C424" s="19" t="s">
        <v>148</v>
      </c>
      <c r="D424" s="47">
        <f>D425</f>
        <v>-200000</v>
      </c>
    </row>
    <row r="425" spans="1:4" s="35" customFormat="1" ht="16.5" customHeight="1">
      <c r="A425" s="34"/>
      <c r="B425" s="220"/>
      <c r="C425" s="221" t="s">
        <v>125</v>
      </c>
      <c r="D425" s="28">
        <v>-200000</v>
      </c>
    </row>
    <row r="426" spans="1:4" s="37" customFormat="1" ht="15">
      <c r="A426" s="106"/>
      <c r="B426" s="217"/>
      <c r="C426" s="112" t="s">
        <v>818</v>
      </c>
      <c r="D426" s="124"/>
    </row>
    <row r="427" spans="1:4" s="37" customFormat="1" ht="15">
      <c r="A427" s="106"/>
      <c r="B427" s="217"/>
      <c r="C427" s="112"/>
      <c r="D427" s="124"/>
    </row>
    <row r="428" spans="1:4" s="14" customFormat="1" ht="15.75">
      <c r="A428" s="40">
        <v>90095</v>
      </c>
      <c r="B428" s="17"/>
      <c r="C428" s="19" t="s">
        <v>468</v>
      </c>
      <c r="D428" s="47">
        <f>D429+D432+D435</f>
        <v>95802</v>
      </c>
    </row>
    <row r="429" spans="1:4" s="14" customFormat="1" ht="15.75">
      <c r="A429" s="34"/>
      <c r="C429" s="156" t="s">
        <v>149</v>
      </c>
      <c r="D429" s="28">
        <f>SUM(D430:D431)</f>
        <v>-21598</v>
      </c>
    </row>
    <row r="430" spans="1:4" s="126" customFormat="1" ht="15" customHeight="1">
      <c r="A430" s="125"/>
      <c r="C430" s="36" t="s">
        <v>150</v>
      </c>
      <c r="D430" s="37">
        <v>8402</v>
      </c>
    </row>
    <row r="431" spans="1:4" s="107" customFormat="1" ht="15" customHeight="1">
      <c r="A431" s="105"/>
      <c r="B431" s="110"/>
      <c r="C431" s="112" t="s">
        <v>818</v>
      </c>
      <c r="D431" s="37">
        <v>-30000</v>
      </c>
    </row>
    <row r="432" spans="1:4" s="14" customFormat="1" ht="15.75">
      <c r="A432" s="34"/>
      <c r="C432" s="156" t="s">
        <v>131</v>
      </c>
      <c r="D432" s="28">
        <f>SUM(D433:D434)</f>
        <v>132400</v>
      </c>
    </row>
    <row r="433" spans="1:4" s="107" customFormat="1" ht="45">
      <c r="A433" s="106"/>
      <c r="C433" s="116" t="s">
        <v>151</v>
      </c>
      <c r="D433" s="37">
        <v>316000</v>
      </c>
    </row>
    <row r="434" spans="1:4" s="107" customFormat="1" ht="15" customHeight="1">
      <c r="A434" s="105"/>
      <c r="B434" s="110"/>
      <c r="C434" s="112" t="s">
        <v>818</v>
      </c>
      <c r="D434" s="37">
        <v>-183600</v>
      </c>
    </row>
    <row r="435" spans="1:4" s="14" customFormat="1" ht="15.75">
      <c r="A435" s="34"/>
      <c r="C435" s="109" t="s">
        <v>120</v>
      </c>
      <c r="D435" s="28">
        <v>-15000</v>
      </c>
    </row>
    <row r="436" spans="1:4" s="107" customFormat="1" ht="15">
      <c r="A436" s="106"/>
      <c r="C436" s="36" t="s">
        <v>128</v>
      </c>
      <c r="D436" s="155"/>
    </row>
    <row r="437" spans="1:4" s="126" customFormat="1" ht="15">
      <c r="A437" s="125"/>
      <c r="C437" s="52"/>
      <c r="D437" s="209"/>
    </row>
    <row r="438" spans="1:4" s="14" customFormat="1" ht="18.75" customHeight="1">
      <c r="A438" s="15">
        <v>921</v>
      </c>
      <c r="B438" s="142"/>
      <c r="C438" s="114" t="s">
        <v>487</v>
      </c>
      <c r="D438" s="16">
        <f>D439+D444+D448+D454+D458+D464+D474+D471</f>
        <v>-2012811</v>
      </c>
    </row>
    <row r="439" spans="1:4" s="14" customFormat="1" ht="15.75">
      <c r="A439" s="40">
        <v>92109</v>
      </c>
      <c r="B439" s="17"/>
      <c r="C439" s="19" t="s">
        <v>152</v>
      </c>
      <c r="D439" s="47">
        <f>D440</f>
        <v>-15600</v>
      </c>
    </row>
    <row r="440" spans="1:4" s="14" customFormat="1" ht="15.75">
      <c r="A440" s="34"/>
      <c r="C440" s="109" t="s">
        <v>153</v>
      </c>
      <c r="D440" s="28">
        <f>SUM(D441:D442)</f>
        <v>-15600</v>
      </c>
    </row>
    <row r="441" spans="1:4" s="107" customFormat="1" ht="15">
      <c r="A441" s="106"/>
      <c r="C441" s="112" t="s">
        <v>154</v>
      </c>
      <c r="D441" s="37">
        <v>1000</v>
      </c>
    </row>
    <row r="442" spans="1:4" s="107" customFormat="1" ht="15">
      <c r="A442" s="106"/>
      <c r="C442" s="112" t="s">
        <v>818</v>
      </c>
      <c r="D442" s="37">
        <v>-16600</v>
      </c>
    </row>
    <row r="443" s="35" customFormat="1" ht="8.25" customHeight="1"/>
    <row r="444" spans="1:4" s="14" customFormat="1" ht="15.75">
      <c r="A444" s="40">
        <v>92110</v>
      </c>
      <c r="B444" s="17"/>
      <c r="C444" s="19" t="s">
        <v>155</v>
      </c>
      <c r="D444" s="47">
        <f>D445</f>
        <v>-77500</v>
      </c>
    </row>
    <row r="445" spans="1:4" s="25" customFormat="1" ht="15.75">
      <c r="A445" s="27"/>
      <c r="C445" s="222" t="s">
        <v>156</v>
      </c>
      <c r="D445" s="28">
        <v>-77500</v>
      </c>
    </row>
    <row r="446" spans="1:4" s="107" customFormat="1" ht="15">
      <c r="A446" s="106"/>
      <c r="C446" s="112" t="s">
        <v>818</v>
      </c>
      <c r="D446" s="37"/>
    </row>
    <row r="447" s="223" customFormat="1" ht="14.25" customHeight="1"/>
    <row r="448" spans="1:4" s="14" customFormat="1" ht="15.75">
      <c r="A448" s="40">
        <v>92113</v>
      </c>
      <c r="B448" s="17"/>
      <c r="C448" s="19" t="s">
        <v>157</v>
      </c>
      <c r="D448" s="47">
        <f>D449</f>
        <v>-527100</v>
      </c>
    </row>
    <row r="449" spans="1:4" s="14" customFormat="1" ht="15.75">
      <c r="A449" s="34"/>
      <c r="C449" s="109" t="s">
        <v>158</v>
      </c>
      <c r="D449" s="28">
        <f>SUM(D450:D452)</f>
        <v>-527100</v>
      </c>
    </row>
    <row r="450" spans="1:4" s="107" customFormat="1" ht="45">
      <c r="A450" s="106"/>
      <c r="C450" s="36" t="s">
        <v>159</v>
      </c>
      <c r="D450" s="37">
        <v>10000</v>
      </c>
    </row>
    <row r="451" spans="1:4" s="107" customFormat="1" ht="30">
      <c r="A451" s="106"/>
      <c r="C451" s="36" t="s">
        <v>160</v>
      </c>
      <c r="D451" s="37">
        <v>40000</v>
      </c>
    </row>
    <row r="452" spans="1:4" s="107" customFormat="1" ht="15">
      <c r="A452" s="106"/>
      <c r="C452" s="112" t="s">
        <v>818</v>
      </c>
      <c r="D452" s="37">
        <v>-577100</v>
      </c>
    </row>
    <row r="453" spans="1:4" s="126" customFormat="1" ht="15">
      <c r="A453" s="125"/>
      <c r="C453" s="52"/>
      <c r="D453" s="53"/>
    </row>
    <row r="454" spans="1:4" s="44" customFormat="1" ht="15.75" hidden="1">
      <c r="A454" s="41">
        <v>92114</v>
      </c>
      <c r="B454" s="51"/>
      <c r="C454" s="59" t="s">
        <v>30</v>
      </c>
      <c r="D454" s="42">
        <f>D455</f>
        <v>0</v>
      </c>
    </row>
    <row r="455" spans="1:4" s="44" customFormat="1" ht="15.75" hidden="1">
      <c r="A455" s="43"/>
      <c r="C455" s="139" t="s">
        <v>161</v>
      </c>
      <c r="D455" s="65"/>
    </row>
    <row r="456" spans="1:4" s="126" customFormat="1" ht="30" hidden="1">
      <c r="A456" s="125"/>
      <c r="C456" s="52" t="s">
        <v>162</v>
      </c>
      <c r="D456" s="53"/>
    </row>
    <row r="457" s="45" customFormat="1" ht="8.25" customHeight="1" hidden="1"/>
    <row r="458" spans="1:4" s="14" customFormat="1" ht="15.75">
      <c r="A458" s="40">
        <v>92116</v>
      </c>
      <c r="B458" s="17"/>
      <c r="C458" s="19" t="s">
        <v>163</v>
      </c>
      <c r="D458" s="47">
        <f>D459</f>
        <v>-534100</v>
      </c>
    </row>
    <row r="459" spans="1:4" s="14" customFormat="1" ht="15.75">
      <c r="A459" s="34"/>
      <c r="C459" s="109" t="s">
        <v>164</v>
      </c>
      <c r="D459" s="28">
        <f>SUM(D460:D462)</f>
        <v>-534100</v>
      </c>
    </row>
    <row r="460" spans="1:4" s="107" customFormat="1" ht="30">
      <c r="A460" s="106"/>
      <c r="C460" s="36" t="s">
        <v>165</v>
      </c>
      <c r="D460" s="37">
        <v>47200</v>
      </c>
    </row>
    <row r="461" spans="1:4" s="107" customFormat="1" ht="15">
      <c r="A461" s="106"/>
      <c r="C461" s="112" t="s">
        <v>154</v>
      </c>
      <c r="D461" s="37">
        <v>10000</v>
      </c>
    </row>
    <row r="462" spans="1:4" s="107" customFormat="1" ht="15">
      <c r="A462" s="106"/>
      <c r="C462" s="112" t="s">
        <v>818</v>
      </c>
      <c r="D462" s="37">
        <v>-591300</v>
      </c>
    </row>
    <row r="463" s="35" customFormat="1" ht="8.25" customHeight="1"/>
    <row r="464" spans="1:4" s="14" customFormat="1" ht="15.75">
      <c r="A464" s="40">
        <v>92118</v>
      </c>
      <c r="B464" s="17"/>
      <c r="C464" s="19" t="s">
        <v>166</v>
      </c>
      <c r="D464" s="47">
        <f>D465+D468</f>
        <v>-350000</v>
      </c>
    </row>
    <row r="465" spans="1:4" s="14" customFormat="1" ht="15.75">
      <c r="A465" s="34"/>
      <c r="C465" s="109" t="s">
        <v>167</v>
      </c>
      <c r="D465" s="28">
        <v>-230000</v>
      </c>
    </row>
    <row r="466" spans="1:4" s="126" customFormat="1" ht="15">
      <c r="A466" s="125"/>
      <c r="C466" s="112" t="s">
        <v>818</v>
      </c>
      <c r="D466" s="53"/>
    </row>
    <row r="467" s="45" customFormat="1" ht="4.5" customHeight="1"/>
    <row r="468" spans="1:4" s="14" customFormat="1" ht="15.75">
      <c r="A468" s="34"/>
      <c r="C468" s="109" t="s">
        <v>168</v>
      </c>
      <c r="D468" s="28">
        <v>-120000</v>
      </c>
    </row>
    <row r="469" spans="1:4" s="126" customFormat="1" ht="15">
      <c r="A469" s="125"/>
      <c r="C469" s="112" t="s">
        <v>818</v>
      </c>
      <c r="D469" s="53"/>
    </row>
    <row r="470" spans="1:4" s="126" customFormat="1" ht="15">
      <c r="A470" s="125"/>
      <c r="C470" s="112"/>
      <c r="D470" s="53"/>
    </row>
    <row r="471" spans="1:4" s="14" customFormat="1" ht="15.75">
      <c r="A471" s="40">
        <v>92120</v>
      </c>
      <c r="B471" s="17"/>
      <c r="C471" s="19" t="s">
        <v>169</v>
      </c>
      <c r="D471" s="47">
        <v>-280000</v>
      </c>
    </row>
    <row r="472" spans="1:4" s="126" customFormat="1" ht="15">
      <c r="A472" s="125"/>
      <c r="C472" s="112" t="s">
        <v>818</v>
      </c>
      <c r="D472" s="53"/>
    </row>
    <row r="473" s="45" customFormat="1" ht="8.25" customHeight="1"/>
    <row r="474" spans="1:4" s="14" customFormat="1" ht="15.75">
      <c r="A474" s="40">
        <v>92195</v>
      </c>
      <c r="B474" s="17"/>
      <c r="C474" s="19" t="s">
        <v>468</v>
      </c>
      <c r="D474" s="47">
        <f>D475+D485+D481+D483+D479</f>
        <v>-228511</v>
      </c>
    </row>
    <row r="475" spans="1:4" s="25" customFormat="1" ht="18" customHeight="1">
      <c r="A475" s="27"/>
      <c r="B475" s="14"/>
      <c r="C475" s="156" t="s">
        <v>170</v>
      </c>
      <c r="D475" s="157">
        <v>-34100</v>
      </c>
    </row>
    <row r="476" spans="1:4" s="140" customFormat="1" ht="15">
      <c r="A476" s="161"/>
      <c r="B476" s="107"/>
      <c r="C476" s="112" t="s">
        <v>818</v>
      </c>
      <c r="D476" s="155"/>
    </row>
    <row r="477" spans="1:4" s="152" customFormat="1" ht="30" hidden="1">
      <c r="A477" s="178"/>
      <c r="B477" s="126"/>
      <c r="C477" s="174" t="s">
        <v>171</v>
      </c>
      <c r="D477" s="209"/>
    </row>
    <row r="478" spans="1:4" s="152" customFormat="1" ht="30" hidden="1">
      <c r="A478" s="178"/>
      <c r="B478" s="126"/>
      <c r="C478" s="174" t="s">
        <v>172</v>
      </c>
      <c r="D478" s="209"/>
    </row>
    <row r="479" spans="1:4" s="25" customFormat="1" ht="18" customHeight="1">
      <c r="A479" s="27"/>
      <c r="B479" s="14"/>
      <c r="C479" s="156" t="s">
        <v>173</v>
      </c>
      <c r="D479" s="157">
        <v>-74700</v>
      </c>
    </row>
    <row r="480" spans="1:4" s="140" customFormat="1" ht="15">
      <c r="A480" s="161"/>
      <c r="B480" s="107"/>
      <c r="C480" s="112" t="s">
        <v>818</v>
      </c>
      <c r="D480" s="155"/>
    </row>
    <row r="481" spans="1:4" s="25" customFormat="1" ht="18.75" customHeight="1">
      <c r="A481" s="27"/>
      <c r="C481" s="156" t="s">
        <v>174</v>
      </c>
      <c r="D481" s="157">
        <v>-47200</v>
      </c>
    </row>
    <row r="482" spans="1:4" s="140" customFormat="1" ht="15">
      <c r="A482" s="161"/>
      <c r="C482" s="116" t="s">
        <v>175</v>
      </c>
      <c r="D482" s="155"/>
    </row>
    <row r="483" spans="1:4" s="25" customFormat="1" ht="18" customHeight="1">
      <c r="A483" s="27"/>
      <c r="B483" s="14"/>
      <c r="C483" s="156" t="s">
        <v>176</v>
      </c>
      <c r="D483" s="157">
        <v>-30000</v>
      </c>
    </row>
    <row r="484" spans="1:4" s="140" customFormat="1" ht="15">
      <c r="A484" s="161"/>
      <c r="B484" s="107"/>
      <c r="C484" s="112" t="s">
        <v>818</v>
      </c>
      <c r="D484" s="155"/>
    </row>
    <row r="485" spans="1:4" s="14" customFormat="1" ht="15.75">
      <c r="A485" s="34"/>
      <c r="C485" s="109" t="s">
        <v>120</v>
      </c>
      <c r="D485" s="28">
        <f>SUM(D486:D487)</f>
        <v>-42511</v>
      </c>
    </row>
    <row r="486" spans="1:4" s="225" customFormat="1" ht="45">
      <c r="A486" s="119"/>
      <c r="B486" s="120"/>
      <c r="C486" s="106" t="s">
        <v>177</v>
      </c>
      <c r="D486" s="224">
        <f>4900+490</f>
        <v>5390</v>
      </c>
    </row>
    <row r="487" spans="1:4" s="225" customFormat="1" ht="15">
      <c r="A487" s="119"/>
      <c r="B487" s="120"/>
      <c r="C487" s="121" t="s">
        <v>128</v>
      </c>
      <c r="D487" s="224">
        <f>-50791-2110+5000</f>
        <v>-47901</v>
      </c>
    </row>
    <row r="488" spans="1:3" s="37" customFormat="1" ht="16.5" customHeight="1">
      <c r="A488" s="106"/>
      <c r="B488" s="107"/>
      <c r="C488" s="112"/>
    </row>
    <row r="489" spans="1:4" s="35" customFormat="1" ht="31.5" customHeight="1">
      <c r="A489" s="15">
        <v>925</v>
      </c>
      <c r="B489" s="142"/>
      <c r="C489" s="114" t="s">
        <v>89</v>
      </c>
      <c r="D489" s="16">
        <f>D490</f>
        <v>-477200</v>
      </c>
    </row>
    <row r="490" spans="1:4" s="35" customFormat="1" ht="16.5" customHeight="1">
      <c r="A490" s="40">
        <v>92504</v>
      </c>
      <c r="B490" s="17"/>
      <c r="C490" s="19" t="s">
        <v>178</v>
      </c>
      <c r="D490" s="47">
        <f>D491+D493</f>
        <v>-477200</v>
      </c>
    </row>
    <row r="491" spans="1:4" s="28" customFormat="1" ht="16.5" customHeight="1">
      <c r="A491" s="27"/>
      <c r="B491" s="25"/>
      <c r="C491" s="109" t="s">
        <v>179</v>
      </c>
      <c r="D491" s="28">
        <v>-250000</v>
      </c>
    </row>
    <row r="492" spans="1:3" s="45" customFormat="1" ht="17.25" customHeight="1">
      <c r="A492" s="43"/>
      <c r="B492" s="44"/>
      <c r="C492" s="112" t="s">
        <v>818</v>
      </c>
    </row>
    <row r="493" spans="1:4" s="28" customFormat="1" ht="16.5" customHeight="1">
      <c r="A493" s="27"/>
      <c r="B493" s="25"/>
      <c r="C493" s="109" t="s">
        <v>180</v>
      </c>
      <c r="D493" s="28">
        <v>-227200</v>
      </c>
    </row>
    <row r="494" spans="1:3" s="45" customFormat="1" ht="17.25" customHeight="1">
      <c r="A494" s="43"/>
      <c r="B494" s="44"/>
      <c r="C494" s="112" t="s">
        <v>818</v>
      </c>
    </row>
    <row r="495" spans="1:3" s="45" customFormat="1" ht="16.5" customHeight="1">
      <c r="A495" s="43"/>
      <c r="B495" s="126"/>
      <c r="C495" s="113"/>
    </row>
    <row r="496" spans="1:4" s="35" customFormat="1" ht="18.75" customHeight="1">
      <c r="A496" s="15">
        <v>926</v>
      </c>
      <c r="B496" s="142"/>
      <c r="C496" s="114" t="s">
        <v>489</v>
      </c>
      <c r="D496" s="16">
        <f>D497+D501+D504+D508</f>
        <v>-1204870</v>
      </c>
    </row>
    <row r="497" spans="1:4" s="23" customFormat="1" ht="15.75">
      <c r="A497" s="131">
        <v>92601</v>
      </c>
      <c r="B497" s="132"/>
      <c r="C497" s="133" t="s">
        <v>83</v>
      </c>
      <c r="D497" s="134">
        <f>SUM(D498)</f>
        <v>-103100</v>
      </c>
    </row>
    <row r="498" spans="1:4" s="23" customFormat="1" ht="15.75">
      <c r="A498" s="117"/>
      <c r="C498" s="118" t="s">
        <v>120</v>
      </c>
      <c r="D498" s="226">
        <v>-103100</v>
      </c>
    </row>
    <row r="499" spans="1:4" s="120" customFormat="1" ht="15">
      <c r="A499" s="119"/>
      <c r="C499" s="121" t="s">
        <v>128</v>
      </c>
      <c r="D499" s="122"/>
    </row>
    <row r="500" spans="1:4" s="23" customFormat="1" ht="15.75" hidden="1">
      <c r="A500" s="117"/>
      <c r="B500" s="120"/>
      <c r="C500" s="121"/>
      <c r="D500" s="136"/>
    </row>
    <row r="501" spans="1:4" s="44" customFormat="1" ht="15.75" hidden="1">
      <c r="A501" s="41">
        <v>92604</v>
      </c>
      <c r="B501" s="51"/>
      <c r="C501" s="59" t="s">
        <v>530</v>
      </c>
      <c r="D501" s="42">
        <f>D502</f>
        <v>0</v>
      </c>
    </row>
    <row r="502" spans="1:4" s="126" customFormat="1" ht="54.75" customHeight="1" hidden="1">
      <c r="A502" s="125"/>
      <c r="C502" s="52" t="s">
        <v>181</v>
      </c>
      <c r="D502" s="53"/>
    </row>
    <row r="503" spans="1:4" s="126" customFormat="1" ht="8.25" customHeight="1">
      <c r="A503" s="125"/>
      <c r="C503" s="227"/>
      <c r="D503" s="53"/>
    </row>
    <row r="504" spans="1:4" s="14" customFormat="1" ht="16.5" customHeight="1">
      <c r="A504" s="40">
        <v>92605</v>
      </c>
      <c r="B504" s="17"/>
      <c r="C504" s="19" t="s">
        <v>182</v>
      </c>
      <c r="D504" s="47">
        <f>D505</f>
        <v>-346000</v>
      </c>
    </row>
    <row r="505" spans="1:4" s="14" customFormat="1" ht="16.5" customHeight="1">
      <c r="A505" s="34"/>
      <c r="C505" s="109" t="s">
        <v>183</v>
      </c>
      <c r="D505" s="28">
        <v>-346000</v>
      </c>
    </row>
    <row r="506" spans="1:4" s="107" customFormat="1" ht="30">
      <c r="A506" s="106"/>
      <c r="C506" s="36" t="s">
        <v>184</v>
      </c>
      <c r="D506" s="37"/>
    </row>
    <row r="507" spans="1:60" s="42" customFormat="1" ht="8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</row>
    <row r="508" spans="1:4" s="14" customFormat="1" ht="16.5" customHeight="1">
      <c r="A508" s="40">
        <v>92695</v>
      </c>
      <c r="B508" s="17"/>
      <c r="C508" s="19" t="s">
        <v>468</v>
      </c>
      <c r="D508" s="47">
        <f>D509+D513+D515+D519+D517</f>
        <v>-755770</v>
      </c>
    </row>
    <row r="509" spans="1:4" s="14" customFormat="1" ht="16.5" customHeight="1">
      <c r="A509" s="34"/>
      <c r="C509" s="109" t="s">
        <v>183</v>
      </c>
      <c r="D509" s="28">
        <v>-225500</v>
      </c>
    </row>
    <row r="510" spans="1:4" s="126" customFormat="1" ht="15">
      <c r="A510" s="125"/>
      <c r="C510" s="112" t="s">
        <v>818</v>
      </c>
      <c r="D510" s="53"/>
    </row>
    <row r="511" spans="1:4" s="126" customFormat="1" ht="15" hidden="1">
      <c r="A511" s="125"/>
      <c r="C511" s="52" t="s">
        <v>185</v>
      </c>
      <c r="D511" s="53"/>
    </row>
    <row r="512" spans="1:4" s="126" customFormat="1" ht="15" hidden="1">
      <c r="A512" s="125"/>
      <c r="C512" s="52" t="s">
        <v>186</v>
      </c>
      <c r="D512" s="53"/>
    </row>
    <row r="513" spans="1:4" s="202" customFormat="1" ht="15.75" hidden="1">
      <c r="A513" s="214"/>
      <c r="C513" s="200" t="s">
        <v>187</v>
      </c>
      <c r="D513" s="228"/>
    </row>
    <row r="514" spans="1:3" s="144" customFormat="1" ht="32.25" customHeight="1" hidden="1">
      <c r="A514" s="143"/>
      <c r="C514" s="145" t="s">
        <v>188</v>
      </c>
    </row>
    <row r="515" spans="1:4" s="25" customFormat="1" ht="15.75">
      <c r="A515" s="27"/>
      <c r="C515" s="109" t="s">
        <v>189</v>
      </c>
      <c r="D515" s="157">
        <v>-105900</v>
      </c>
    </row>
    <row r="516" spans="1:3" s="107" customFormat="1" ht="15" customHeight="1">
      <c r="A516" s="106"/>
      <c r="C516" s="112" t="s">
        <v>818</v>
      </c>
    </row>
    <row r="517" spans="1:4" s="25" customFormat="1" ht="15.75">
      <c r="A517" s="27"/>
      <c r="C517" s="109" t="s">
        <v>190</v>
      </c>
      <c r="D517" s="157">
        <v>-300000</v>
      </c>
    </row>
    <row r="518" spans="1:3" s="107" customFormat="1" ht="15" customHeight="1">
      <c r="A518" s="106"/>
      <c r="C518" s="112" t="s">
        <v>191</v>
      </c>
    </row>
    <row r="519" spans="1:4" s="14" customFormat="1" ht="15.75">
      <c r="A519" s="34"/>
      <c r="C519" s="229" t="s">
        <v>192</v>
      </c>
      <c r="D519" s="157">
        <f>SUM(D520:D523)</f>
        <v>-124370</v>
      </c>
    </row>
    <row r="520" spans="1:4" s="120" customFormat="1" ht="30">
      <c r="A520" s="119"/>
      <c r="C520" s="36" t="s">
        <v>193</v>
      </c>
      <c r="D520" s="122">
        <v>149</v>
      </c>
    </row>
    <row r="521" spans="1:4" s="120" customFormat="1" ht="30">
      <c r="A521" s="119"/>
      <c r="C521" s="36" t="s">
        <v>194</v>
      </c>
      <c r="D521" s="122">
        <v>5000</v>
      </c>
    </row>
    <row r="522" spans="1:4" s="120" customFormat="1" ht="30">
      <c r="A522" s="119"/>
      <c r="C522" s="36" t="s">
        <v>195</v>
      </c>
      <c r="D522" s="122">
        <v>500</v>
      </c>
    </row>
    <row r="523" spans="1:4" s="120" customFormat="1" ht="15">
      <c r="A523" s="119"/>
      <c r="C523" s="121" t="s">
        <v>128</v>
      </c>
      <c r="D523" s="122">
        <f>-128659+3640-5000</f>
        <v>-130019</v>
      </c>
    </row>
    <row r="524" spans="1:4" s="44" customFormat="1" ht="15.75">
      <c r="A524" s="45"/>
      <c r="B524" s="45"/>
      <c r="C524" s="45"/>
      <c r="D524" s="45"/>
    </row>
    <row r="525" spans="1:4" s="14" customFormat="1" ht="15.75">
      <c r="A525" s="687" t="s">
        <v>196</v>
      </c>
      <c r="B525" s="687"/>
      <c r="C525" s="687"/>
      <c r="D525" s="13">
        <f>D527+D532+D586+D605+D614+D624+D651+D709+D726+D732+D743+D811+D846+D857+D638+D647</f>
        <v>-19088651</v>
      </c>
    </row>
    <row r="526" spans="1:4" s="14" customFormat="1" ht="15.75">
      <c r="A526" s="15"/>
      <c r="B526" s="15"/>
      <c r="C526" s="15"/>
      <c r="D526" s="16"/>
    </row>
    <row r="527" spans="1:4" s="44" customFormat="1" ht="15.75" hidden="1">
      <c r="A527" s="49" t="s">
        <v>478</v>
      </c>
      <c r="B527" s="38"/>
      <c r="C527" s="38" t="s">
        <v>479</v>
      </c>
      <c r="D527" s="39">
        <f>D528</f>
        <v>0</v>
      </c>
    </row>
    <row r="528" spans="1:4" s="44" customFormat="1" ht="15.75" hidden="1">
      <c r="A528" s="50" t="s">
        <v>115</v>
      </c>
      <c r="B528" s="51"/>
      <c r="C528" s="59" t="s">
        <v>116</v>
      </c>
      <c r="D528" s="42">
        <f>D529</f>
        <v>0</v>
      </c>
    </row>
    <row r="529" spans="1:4" s="44" customFormat="1" ht="15.75" hidden="1">
      <c r="A529" s="43"/>
      <c r="B529" s="44" t="s">
        <v>197</v>
      </c>
      <c r="C529" s="139" t="s">
        <v>198</v>
      </c>
      <c r="D529" s="65"/>
    </row>
    <row r="530" spans="1:4" s="126" customFormat="1" ht="15" hidden="1">
      <c r="A530" s="125"/>
      <c r="C530" s="52" t="s">
        <v>199</v>
      </c>
      <c r="D530" s="53"/>
    </row>
    <row r="531" spans="1:4" s="30" customFormat="1" ht="16.5" customHeight="1" hidden="1">
      <c r="A531" s="38"/>
      <c r="B531" s="44"/>
      <c r="C531" s="43"/>
      <c r="D531" s="45"/>
    </row>
    <row r="532" spans="1:4" s="14" customFormat="1" ht="15.75">
      <c r="A532" s="15">
        <v>600</v>
      </c>
      <c r="B532" s="15"/>
      <c r="C532" s="15" t="s">
        <v>482</v>
      </c>
      <c r="D532" s="16">
        <f>D552+D577+D533+D566</f>
        <v>14418763</v>
      </c>
    </row>
    <row r="533" spans="1:4" s="14" customFormat="1" ht="15.75">
      <c r="A533" s="40">
        <v>60004</v>
      </c>
      <c r="B533" s="17"/>
      <c r="C533" s="40" t="s">
        <v>123</v>
      </c>
      <c r="D533" s="47">
        <f>D535</f>
        <v>6493039</v>
      </c>
    </row>
    <row r="534" spans="1:4" s="107" customFormat="1" ht="15">
      <c r="A534" s="106"/>
      <c r="C534" s="123" t="s">
        <v>817</v>
      </c>
      <c r="D534" s="124">
        <f>D542</f>
        <v>429484</v>
      </c>
    </row>
    <row r="535" spans="1:4" s="25" customFormat="1" ht="15.75">
      <c r="A535" s="27"/>
      <c r="C535" s="27" t="s">
        <v>124</v>
      </c>
      <c r="D535" s="28">
        <f>SUM(D537:D548)</f>
        <v>6493039</v>
      </c>
    </row>
    <row r="536" spans="1:4" s="14" customFormat="1" ht="15.75">
      <c r="A536" s="34"/>
      <c r="C536" s="34" t="s">
        <v>200</v>
      </c>
      <c r="D536" s="35"/>
    </row>
    <row r="537" spans="1:4" s="14" customFormat="1" ht="21.75" customHeight="1">
      <c r="A537" s="34"/>
      <c r="B537" s="25" t="s">
        <v>201</v>
      </c>
      <c r="C537" s="27" t="s">
        <v>202</v>
      </c>
      <c r="D537" s="28">
        <v>153945</v>
      </c>
    </row>
    <row r="538" spans="1:4" s="14" customFormat="1" ht="31.5" customHeight="1">
      <c r="A538" s="34"/>
      <c r="B538" s="25"/>
      <c r="C538" s="106" t="s">
        <v>203</v>
      </c>
      <c r="D538" s="28"/>
    </row>
    <row r="539" spans="1:4" s="14" customFormat="1" ht="31.5" customHeight="1">
      <c r="A539" s="34"/>
      <c r="B539" s="25" t="s">
        <v>204</v>
      </c>
      <c r="C539" s="27" t="s">
        <v>205</v>
      </c>
      <c r="D539" s="28">
        <v>49610</v>
      </c>
    </row>
    <row r="540" spans="1:4" s="14" customFormat="1" ht="53.25" customHeight="1">
      <c r="A540" s="34"/>
      <c r="B540" s="25"/>
      <c r="C540" s="34" t="s">
        <v>206</v>
      </c>
      <c r="D540" s="28"/>
    </row>
    <row r="541" spans="1:4" s="14" customFormat="1" ht="13.5" customHeight="1">
      <c r="A541" s="34"/>
      <c r="B541" s="25"/>
      <c r="C541" s="34"/>
      <c r="D541" s="28"/>
    </row>
    <row r="542" spans="1:4" s="107" customFormat="1" ht="29.25" customHeight="1">
      <c r="A542" s="106"/>
      <c r="B542" s="25" t="s">
        <v>207</v>
      </c>
      <c r="C542" s="161" t="s">
        <v>208</v>
      </c>
      <c r="D542" s="28">
        <v>429484</v>
      </c>
    </row>
    <row r="543" spans="1:4" s="107" customFormat="1" ht="68.25" customHeight="1">
      <c r="A543" s="106"/>
      <c r="C543" s="106" t="s">
        <v>209</v>
      </c>
      <c r="D543" s="37"/>
    </row>
    <row r="544" spans="1:4" s="107" customFormat="1" ht="32.25" customHeight="1">
      <c r="A544" s="106"/>
      <c r="B544" s="25" t="s">
        <v>210</v>
      </c>
      <c r="C544" s="161" t="s">
        <v>211</v>
      </c>
      <c r="D544" s="28">
        <v>872160</v>
      </c>
    </row>
    <row r="545" spans="1:4" s="107" customFormat="1" ht="23.25" customHeight="1">
      <c r="A545" s="106"/>
      <c r="C545" s="106" t="s">
        <v>212</v>
      </c>
      <c r="D545" s="37"/>
    </row>
    <row r="546" spans="1:4" s="107" customFormat="1" ht="32.25" customHeight="1">
      <c r="A546" s="106"/>
      <c r="B546" s="25" t="s">
        <v>213</v>
      </c>
      <c r="C546" s="161" t="s">
        <v>214</v>
      </c>
      <c r="D546" s="28">
        <v>-872160</v>
      </c>
    </row>
    <row r="547" spans="1:4" s="107" customFormat="1" ht="23.25" customHeight="1">
      <c r="A547" s="106"/>
      <c r="C547" s="106" t="s">
        <v>215</v>
      </c>
      <c r="D547" s="37"/>
    </row>
    <row r="548" spans="1:4" s="107" customFormat="1" ht="26.25" customHeight="1">
      <c r="A548" s="106"/>
      <c r="B548" s="25" t="s">
        <v>216</v>
      </c>
      <c r="C548" s="161" t="s">
        <v>217</v>
      </c>
      <c r="D548" s="28">
        <f>SUM(D549:D550)</f>
        <v>5860000</v>
      </c>
    </row>
    <row r="549" spans="1:4" s="107" customFormat="1" ht="32.25" customHeight="1">
      <c r="A549" s="106"/>
      <c r="B549" s="14"/>
      <c r="C549" s="106" t="s">
        <v>218</v>
      </c>
      <c r="D549" s="37">
        <v>5110000</v>
      </c>
    </row>
    <row r="550" spans="1:4" s="107" customFormat="1" ht="24" customHeight="1">
      <c r="A550" s="106"/>
      <c r="C550" s="106" t="s">
        <v>219</v>
      </c>
      <c r="D550" s="37">
        <v>750000</v>
      </c>
    </row>
    <row r="551" spans="1:4" s="107" customFormat="1" ht="19.5" customHeight="1">
      <c r="A551" s="106"/>
      <c r="C551" s="106"/>
      <c r="D551" s="37"/>
    </row>
    <row r="552" spans="1:4" s="14" customFormat="1" ht="15.75">
      <c r="A552" s="40">
        <v>60016</v>
      </c>
      <c r="B552" s="17"/>
      <c r="C552" s="19" t="s">
        <v>483</v>
      </c>
      <c r="D552" s="47">
        <f>D553+D559+D562</f>
        <v>7205208</v>
      </c>
    </row>
    <row r="553" spans="1:4" s="14" customFormat="1" ht="15.75">
      <c r="A553" s="34"/>
      <c r="C553" s="109" t="s">
        <v>125</v>
      </c>
      <c r="D553" s="28">
        <f>D555+D557</f>
        <v>5000000</v>
      </c>
    </row>
    <row r="554" spans="1:4" s="14" customFormat="1" ht="15.75">
      <c r="A554" s="34"/>
      <c r="C554" s="101" t="s">
        <v>220</v>
      </c>
      <c r="D554" s="35"/>
    </row>
    <row r="555" spans="1:4" s="14" customFormat="1" ht="31.5">
      <c r="A555" s="34"/>
      <c r="B555" s="25" t="s">
        <v>221</v>
      </c>
      <c r="C555" s="109" t="s">
        <v>222</v>
      </c>
      <c r="D555" s="28">
        <v>5000000</v>
      </c>
    </row>
    <row r="556" spans="1:4" s="107" customFormat="1" ht="45">
      <c r="A556" s="106"/>
      <c r="C556" s="36" t="s">
        <v>223</v>
      </c>
      <c r="D556" s="124"/>
    </row>
    <row r="557" spans="1:4" s="126" customFormat="1" ht="15.75" hidden="1">
      <c r="A557" s="125"/>
      <c r="B557" s="30" t="s">
        <v>224</v>
      </c>
      <c r="C557" s="64" t="s">
        <v>225</v>
      </c>
      <c r="D557" s="65"/>
    </row>
    <row r="558" spans="1:4" s="126" customFormat="1" ht="45" hidden="1">
      <c r="A558" s="125"/>
      <c r="B558" s="38"/>
      <c r="C558" s="113" t="s">
        <v>226</v>
      </c>
      <c r="D558" s="39"/>
    </row>
    <row r="559" spans="1:4" s="25" customFormat="1" ht="15.75">
      <c r="A559" s="27"/>
      <c r="C559" s="109" t="s">
        <v>227</v>
      </c>
      <c r="D559" s="28">
        <f>D560</f>
        <v>2103088</v>
      </c>
    </row>
    <row r="560" spans="1:4" s="14" customFormat="1" ht="15.75">
      <c r="A560" s="34"/>
      <c r="B560" s="25" t="s">
        <v>228</v>
      </c>
      <c r="C560" s="109" t="s">
        <v>229</v>
      </c>
      <c r="D560" s="28">
        <v>2103088</v>
      </c>
    </row>
    <row r="561" spans="1:4" s="140" customFormat="1" ht="45">
      <c r="A561" s="161"/>
      <c r="C561" s="112" t="s">
        <v>230</v>
      </c>
      <c r="D561" s="124"/>
    </row>
    <row r="562" spans="1:4" s="14" customFormat="1" ht="16.5" customHeight="1">
      <c r="A562" s="117"/>
      <c r="B562" s="120"/>
      <c r="C562" s="137" t="s">
        <v>120</v>
      </c>
      <c r="D562" s="28">
        <f>SUM(D563:D564)</f>
        <v>102120</v>
      </c>
    </row>
    <row r="563" spans="1:4" s="14" customFormat="1" ht="16.5" customHeight="1">
      <c r="A563" s="15"/>
      <c r="B563" s="27" t="s">
        <v>231</v>
      </c>
      <c r="C563" s="27" t="s">
        <v>232</v>
      </c>
      <c r="D563" s="28">
        <v>80120</v>
      </c>
    </row>
    <row r="564" spans="1:4" s="14" customFormat="1" ht="16.5" customHeight="1">
      <c r="A564" s="15"/>
      <c r="B564" s="27" t="s">
        <v>233</v>
      </c>
      <c r="C564" s="27" t="s">
        <v>234</v>
      </c>
      <c r="D564" s="28">
        <v>22000</v>
      </c>
    </row>
    <row r="565" s="152" customFormat="1" ht="15">
      <c r="A565" s="178"/>
    </row>
    <row r="566" spans="1:4" s="14" customFormat="1" ht="15.75">
      <c r="A566" s="40">
        <v>60017</v>
      </c>
      <c r="B566" s="17"/>
      <c r="C566" s="19" t="s">
        <v>129</v>
      </c>
      <c r="D566" s="47">
        <f>D567</f>
        <v>1050000</v>
      </c>
    </row>
    <row r="567" spans="1:4" s="14" customFormat="1" ht="15.75">
      <c r="A567" s="34"/>
      <c r="C567" s="109" t="s">
        <v>125</v>
      </c>
      <c r="D567" s="28">
        <f>SUM(D568:D575)</f>
        <v>1050000</v>
      </c>
    </row>
    <row r="568" spans="1:4" s="14" customFormat="1" ht="15.75">
      <c r="A568" s="34"/>
      <c r="B568" s="25" t="s">
        <v>235</v>
      </c>
      <c r="C568" s="109" t="s">
        <v>236</v>
      </c>
      <c r="D568" s="28">
        <v>-1500000</v>
      </c>
    </row>
    <row r="569" spans="1:4" s="107" customFormat="1" ht="30">
      <c r="A569" s="106"/>
      <c r="C569" s="36" t="s">
        <v>237</v>
      </c>
      <c r="D569" s="124"/>
    </row>
    <row r="570" spans="1:4" s="14" customFormat="1" ht="15.75">
      <c r="A570" s="34"/>
      <c r="C570" s="101" t="s">
        <v>220</v>
      </c>
      <c r="D570" s="35"/>
    </row>
    <row r="571" spans="1:4" s="14" customFormat="1" ht="15.75">
      <c r="A571" s="34"/>
      <c r="B571" s="25" t="s">
        <v>238</v>
      </c>
      <c r="C571" s="109" t="s">
        <v>239</v>
      </c>
      <c r="D571" s="28">
        <v>2300000</v>
      </c>
    </row>
    <row r="572" spans="1:4" s="107" customFormat="1" ht="45">
      <c r="A572" s="106"/>
      <c r="C572" s="36" t="s">
        <v>240</v>
      </c>
      <c r="D572" s="124"/>
    </row>
    <row r="573" spans="1:4" s="126" customFormat="1" ht="8.25" customHeight="1">
      <c r="A573" s="125"/>
      <c r="C573" s="52"/>
      <c r="D573" s="77"/>
    </row>
    <row r="574" spans="1:4" s="14" customFormat="1" ht="15.75">
      <c r="A574" s="34"/>
      <c r="B574" s="25" t="s">
        <v>241</v>
      </c>
      <c r="C574" s="109" t="s">
        <v>242</v>
      </c>
      <c r="D574" s="28">
        <v>250000</v>
      </c>
    </row>
    <row r="575" spans="1:4" s="107" customFormat="1" ht="30">
      <c r="A575" s="106"/>
      <c r="C575" s="36" t="s">
        <v>243</v>
      </c>
      <c r="D575" s="124"/>
    </row>
    <row r="576" spans="1:4" s="107" customFormat="1" ht="15">
      <c r="A576" s="106"/>
      <c r="C576" s="36"/>
      <c r="D576" s="124"/>
    </row>
    <row r="577" spans="1:4" s="25" customFormat="1" ht="15.75">
      <c r="A577" s="40">
        <v>60095</v>
      </c>
      <c r="B577" s="17"/>
      <c r="C577" s="40" t="s">
        <v>468</v>
      </c>
      <c r="D577" s="47">
        <f>D579</f>
        <v>-329484</v>
      </c>
    </row>
    <row r="578" spans="1:4" s="107" customFormat="1" ht="15">
      <c r="A578" s="106"/>
      <c r="C578" s="123" t="s">
        <v>817</v>
      </c>
      <c r="D578" s="124">
        <f>D580</f>
        <v>-429484</v>
      </c>
    </row>
    <row r="579" spans="1:4" s="25" customFormat="1" ht="15.75">
      <c r="A579" s="34"/>
      <c r="B579" s="14"/>
      <c r="C579" s="27" t="s">
        <v>131</v>
      </c>
      <c r="D579" s="28">
        <f>D580+D583</f>
        <v>-329484</v>
      </c>
    </row>
    <row r="580" spans="1:4" s="107" customFormat="1" ht="32.25" customHeight="1">
      <c r="A580" s="106"/>
      <c r="B580" s="25" t="s">
        <v>244</v>
      </c>
      <c r="C580" s="161" t="s">
        <v>208</v>
      </c>
      <c r="D580" s="28">
        <v>-429484</v>
      </c>
    </row>
    <row r="581" spans="1:3" s="37" customFormat="1" ht="30">
      <c r="A581" s="106"/>
      <c r="B581" s="107"/>
      <c r="C581" s="106" t="s">
        <v>245</v>
      </c>
    </row>
    <row r="582" spans="1:3" s="37" customFormat="1" ht="15">
      <c r="A582" s="106"/>
      <c r="B582" s="107"/>
      <c r="C582" s="106" t="s">
        <v>220</v>
      </c>
    </row>
    <row r="583" spans="1:4" s="35" customFormat="1" ht="15.75">
      <c r="A583" s="34"/>
      <c r="B583" s="25" t="s">
        <v>246</v>
      </c>
      <c r="C583" s="27" t="s">
        <v>247</v>
      </c>
      <c r="D583" s="28">
        <v>100000</v>
      </c>
    </row>
    <row r="584" spans="1:4" s="37" customFormat="1" ht="45">
      <c r="A584" s="106"/>
      <c r="B584" s="140"/>
      <c r="C584" s="106" t="s">
        <v>248</v>
      </c>
      <c r="D584" s="124"/>
    </row>
    <row r="585" spans="1:60" s="17" customFormat="1" ht="15.75">
      <c r="A585" s="35"/>
      <c r="B585" s="35"/>
      <c r="C585" s="35"/>
      <c r="D585" s="35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</row>
    <row r="586" spans="1:4" s="140" customFormat="1" ht="15.75">
      <c r="A586" s="15">
        <v>700</v>
      </c>
      <c r="B586" s="142"/>
      <c r="C586" s="15" t="s">
        <v>576</v>
      </c>
      <c r="D586" s="16">
        <f>D587+D601+D597</f>
        <v>4180552</v>
      </c>
    </row>
    <row r="587" spans="1:4" s="25" customFormat="1" ht="15.75">
      <c r="A587" s="40">
        <v>70001</v>
      </c>
      <c r="B587" s="17"/>
      <c r="C587" s="40" t="s">
        <v>249</v>
      </c>
      <c r="D587" s="47">
        <f>SUM(D588:D594)</f>
        <v>900000</v>
      </c>
    </row>
    <row r="588" spans="1:4" s="44" customFormat="1" ht="15.75" hidden="1">
      <c r="A588" s="43"/>
      <c r="B588" s="30" t="s">
        <v>250</v>
      </c>
      <c r="C588" s="139" t="s">
        <v>251</v>
      </c>
      <c r="D588" s="65"/>
    </row>
    <row r="589" spans="1:4" s="44" customFormat="1" ht="15.75" hidden="1">
      <c r="A589" s="43"/>
      <c r="B589" s="30" t="s">
        <v>252</v>
      </c>
      <c r="C589" s="139" t="s">
        <v>253</v>
      </c>
      <c r="D589" s="65"/>
    </row>
    <row r="590" spans="1:4" s="126" customFormat="1" ht="45" hidden="1">
      <c r="A590" s="125"/>
      <c r="B590" s="152"/>
      <c r="C590" s="52" t="s">
        <v>254</v>
      </c>
      <c r="D590" s="77"/>
    </row>
    <row r="591" spans="1:4" s="14" customFormat="1" ht="15.75">
      <c r="A591" s="34"/>
      <c r="B591" s="25" t="s">
        <v>255</v>
      </c>
      <c r="C591" s="109" t="s">
        <v>256</v>
      </c>
      <c r="D591" s="28">
        <v>900000</v>
      </c>
    </row>
    <row r="592" spans="1:4" s="107" customFormat="1" ht="60">
      <c r="A592" s="106"/>
      <c r="B592" s="140"/>
      <c r="C592" s="36" t="s">
        <v>257</v>
      </c>
      <c r="D592" s="124"/>
    </row>
    <row r="593" spans="1:4" s="126" customFormat="1" ht="15" hidden="1">
      <c r="A593" s="125"/>
      <c r="B593" s="152"/>
      <c r="C593" s="52" t="s">
        <v>258</v>
      </c>
      <c r="D593" s="77"/>
    </row>
    <row r="594" spans="1:4" s="126" customFormat="1" ht="31.5" hidden="1">
      <c r="A594" s="125"/>
      <c r="B594" s="30" t="s">
        <v>259</v>
      </c>
      <c r="C594" s="139" t="s">
        <v>260</v>
      </c>
      <c r="D594" s="77"/>
    </row>
    <row r="595" spans="1:4" s="126" customFormat="1" ht="45" hidden="1">
      <c r="A595" s="125"/>
      <c r="B595" s="152"/>
      <c r="C595" s="52" t="s">
        <v>261</v>
      </c>
      <c r="D595" s="77"/>
    </row>
    <row r="596" spans="1:4" s="126" customFormat="1" ht="15">
      <c r="A596" s="125"/>
      <c r="B596" s="152"/>
      <c r="C596" s="52"/>
      <c r="D596" s="77"/>
    </row>
    <row r="597" spans="1:4" s="25" customFormat="1" ht="15.75">
      <c r="A597" s="40">
        <v>70005</v>
      </c>
      <c r="B597" s="17"/>
      <c r="C597" s="40" t="s">
        <v>811</v>
      </c>
      <c r="D597" s="47">
        <f>D598</f>
        <v>9280552</v>
      </c>
    </row>
    <row r="598" spans="1:4" s="14" customFormat="1" ht="15.75">
      <c r="A598" s="34"/>
      <c r="B598" s="25" t="s">
        <v>262</v>
      </c>
      <c r="C598" s="109" t="s">
        <v>263</v>
      </c>
      <c r="D598" s="28">
        <v>9280552</v>
      </c>
    </row>
    <row r="599" spans="1:4" s="14" customFormat="1" ht="30">
      <c r="A599" s="34"/>
      <c r="B599" s="25"/>
      <c r="C599" s="36" t="s">
        <v>264</v>
      </c>
      <c r="D599" s="28"/>
    </row>
    <row r="600" spans="1:4" s="44" customFormat="1" ht="15.75">
      <c r="A600" s="43"/>
      <c r="B600" s="30"/>
      <c r="C600" s="139"/>
      <c r="D600" s="65"/>
    </row>
    <row r="601" spans="1:4" s="25" customFormat="1" ht="15.75">
      <c r="A601" s="40">
        <v>70021</v>
      </c>
      <c r="B601" s="17"/>
      <c r="C601" s="40" t="s">
        <v>814</v>
      </c>
      <c r="D601" s="47">
        <f>D602</f>
        <v>-6000000</v>
      </c>
    </row>
    <row r="602" spans="1:4" s="14" customFormat="1" ht="31.5">
      <c r="A602" s="34"/>
      <c r="B602" s="25" t="s">
        <v>265</v>
      </c>
      <c r="C602" s="109" t="s">
        <v>266</v>
      </c>
      <c r="D602" s="28">
        <v>-6000000</v>
      </c>
    </row>
    <row r="603" spans="1:4" s="107" customFormat="1" ht="45">
      <c r="A603" s="106"/>
      <c r="B603" s="140"/>
      <c r="C603" s="138" t="s">
        <v>815</v>
      </c>
      <c r="D603" s="124"/>
    </row>
    <row r="604" spans="1:4" s="107" customFormat="1" ht="15">
      <c r="A604" s="106"/>
      <c r="B604" s="140"/>
      <c r="C604" s="36"/>
      <c r="D604" s="124"/>
    </row>
    <row r="605" spans="1:4" s="140" customFormat="1" ht="15.75">
      <c r="A605" s="15">
        <v>710</v>
      </c>
      <c r="B605" s="142"/>
      <c r="C605" s="15" t="s">
        <v>4</v>
      </c>
      <c r="D605" s="16">
        <f>D606+D610</f>
        <v>-45000</v>
      </c>
    </row>
    <row r="606" spans="1:4" s="30" customFormat="1" ht="15.75" hidden="1">
      <c r="A606" s="41">
        <v>71003</v>
      </c>
      <c r="B606" s="51"/>
      <c r="C606" s="41" t="s">
        <v>819</v>
      </c>
      <c r="D606" s="42">
        <f>D607</f>
        <v>0</v>
      </c>
    </row>
    <row r="607" spans="1:4" s="44" customFormat="1" ht="31.5" hidden="1">
      <c r="A607" s="43"/>
      <c r="B607" s="30" t="s">
        <v>267</v>
      </c>
      <c r="C607" s="139" t="s">
        <v>268</v>
      </c>
      <c r="D607" s="65"/>
    </row>
    <row r="608" spans="1:4" s="126" customFormat="1" ht="30" hidden="1">
      <c r="A608" s="125"/>
      <c r="B608" s="152"/>
      <c r="C608" s="52" t="s">
        <v>269</v>
      </c>
      <c r="D608" s="77"/>
    </row>
    <row r="609" spans="1:4" s="126" customFormat="1" ht="15" hidden="1">
      <c r="A609" s="125"/>
      <c r="B609" s="152"/>
      <c r="C609" s="52"/>
      <c r="D609" s="77"/>
    </row>
    <row r="610" spans="1:4" s="25" customFormat="1" ht="15.75">
      <c r="A610" s="40">
        <v>71012</v>
      </c>
      <c r="B610" s="17"/>
      <c r="C610" s="40" t="s">
        <v>821</v>
      </c>
      <c r="D610" s="47">
        <f>D611</f>
        <v>-45000</v>
      </c>
    </row>
    <row r="611" spans="1:4" s="107" customFormat="1" ht="21.75" customHeight="1">
      <c r="A611" s="106"/>
      <c r="B611" s="140" t="s">
        <v>270</v>
      </c>
      <c r="C611" s="70" t="s">
        <v>271</v>
      </c>
      <c r="D611" s="124">
        <v>-45000</v>
      </c>
    </row>
    <row r="612" spans="1:4" s="107" customFormat="1" ht="15">
      <c r="A612" s="106"/>
      <c r="B612" s="140"/>
      <c r="C612" s="36" t="s">
        <v>272</v>
      </c>
      <c r="D612" s="124"/>
    </row>
    <row r="613" spans="1:4" s="126" customFormat="1" ht="15">
      <c r="A613" s="125"/>
      <c r="B613" s="152"/>
      <c r="C613" s="52"/>
      <c r="D613" s="77"/>
    </row>
    <row r="614" spans="1:4" s="35" customFormat="1" ht="17.25" customHeight="1">
      <c r="A614" s="15">
        <v>720</v>
      </c>
      <c r="B614" s="142"/>
      <c r="C614" s="114" t="s">
        <v>827</v>
      </c>
      <c r="D614" s="16">
        <f>D615</f>
        <v>-1930000</v>
      </c>
    </row>
    <row r="615" spans="1:4" s="14" customFormat="1" ht="15.75">
      <c r="A615" s="40">
        <v>72095</v>
      </c>
      <c r="B615" s="17"/>
      <c r="C615" s="19" t="s">
        <v>468</v>
      </c>
      <c r="D615" s="47">
        <f>D617+D621</f>
        <v>-1930000</v>
      </c>
    </row>
    <row r="616" spans="1:4" s="140" customFormat="1" ht="15" hidden="1">
      <c r="A616" s="106"/>
      <c r="B616" s="107"/>
      <c r="C616" s="70" t="s">
        <v>132</v>
      </c>
      <c r="D616" s="124"/>
    </row>
    <row r="617" spans="1:4" s="14" customFormat="1" ht="15.75">
      <c r="A617" s="27"/>
      <c r="B617" s="25" t="s">
        <v>273</v>
      </c>
      <c r="C617" s="27" t="s">
        <v>274</v>
      </c>
      <c r="D617" s="28">
        <v>-2000000</v>
      </c>
    </row>
    <row r="618" spans="1:4" s="14" customFormat="1" ht="45">
      <c r="A618" s="35"/>
      <c r="B618" s="35"/>
      <c r="C618" s="112" t="s">
        <v>275</v>
      </c>
      <c r="D618" s="35"/>
    </row>
    <row r="619" spans="1:4" s="14" customFormat="1" ht="3.75" customHeight="1">
      <c r="A619" s="35"/>
      <c r="B619" s="35"/>
      <c r="C619" s="112"/>
      <c r="D619" s="35"/>
    </row>
    <row r="620" spans="1:4" s="14" customFormat="1" ht="15.75">
      <c r="A620" s="35"/>
      <c r="B620" s="35"/>
      <c r="C620" s="112" t="s">
        <v>220</v>
      </c>
      <c r="D620" s="35"/>
    </row>
    <row r="621" spans="1:4" s="14" customFormat="1" ht="15.75">
      <c r="A621" s="27"/>
      <c r="B621" s="25" t="s">
        <v>276</v>
      </c>
      <c r="C621" s="27" t="s">
        <v>277</v>
      </c>
      <c r="D621" s="28">
        <v>70000</v>
      </c>
    </row>
    <row r="622" spans="1:4" s="14" customFormat="1" ht="30">
      <c r="A622" s="35"/>
      <c r="B622" s="35"/>
      <c r="C622" s="112" t="s">
        <v>278</v>
      </c>
      <c r="D622" s="35"/>
    </row>
    <row r="623" spans="1:4" s="44" customFormat="1" ht="15.75">
      <c r="A623" s="45"/>
      <c r="B623" s="45"/>
      <c r="C623" s="113"/>
      <c r="D623" s="45"/>
    </row>
    <row r="624" spans="1:4" s="14" customFormat="1" ht="15.75">
      <c r="A624" s="15">
        <v>750</v>
      </c>
      <c r="B624" s="142"/>
      <c r="C624" s="114" t="s">
        <v>457</v>
      </c>
      <c r="D624" s="16">
        <f>D625+D634</f>
        <v>1325300</v>
      </c>
    </row>
    <row r="625" spans="1:4" s="14" customFormat="1" ht="15.75">
      <c r="A625" s="40">
        <v>75023</v>
      </c>
      <c r="B625" s="17"/>
      <c r="C625" s="19" t="s">
        <v>279</v>
      </c>
      <c r="D625" s="47">
        <f>D626+D629+D631+D632</f>
        <v>1318300</v>
      </c>
    </row>
    <row r="626" spans="1:4" s="25" customFormat="1" ht="21" customHeight="1">
      <c r="A626" s="34"/>
      <c r="B626" s="25" t="s">
        <v>280</v>
      </c>
      <c r="C626" s="27" t="s">
        <v>281</v>
      </c>
      <c r="D626" s="157">
        <f>SUM(D627:D628)</f>
        <v>1300000</v>
      </c>
    </row>
    <row r="627" spans="1:4" s="140" customFormat="1" ht="60">
      <c r="A627" s="106"/>
      <c r="B627" s="107"/>
      <c r="C627" s="36" t="s">
        <v>282</v>
      </c>
      <c r="D627" s="37">
        <v>2000000</v>
      </c>
    </row>
    <row r="628" spans="1:4" s="140" customFormat="1" ht="15">
      <c r="A628" s="106"/>
      <c r="B628" s="107"/>
      <c r="C628" s="36" t="s">
        <v>283</v>
      </c>
      <c r="D628" s="37">
        <v>-700000</v>
      </c>
    </row>
    <row r="629" spans="1:4" s="25" customFormat="1" ht="48.75" customHeight="1">
      <c r="A629" s="34"/>
      <c r="B629" s="25" t="s">
        <v>284</v>
      </c>
      <c r="C629" s="27" t="s">
        <v>285</v>
      </c>
      <c r="D629" s="157">
        <v>18300</v>
      </c>
    </row>
    <row r="630" spans="1:4" s="14" customFormat="1" ht="57.75" customHeight="1">
      <c r="A630" s="34"/>
      <c r="C630" s="34" t="s">
        <v>286</v>
      </c>
      <c r="D630" s="230"/>
    </row>
    <row r="631" spans="1:4" s="30" customFormat="1" ht="34.5" customHeight="1" hidden="1">
      <c r="A631" s="43"/>
      <c r="B631" s="30" t="s">
        <v>287</v>
      </c>
      <c r="C631" s="64" t="s">
        <v>288</v>
      </c>
      <c r="D631" s="165"/>
    </row>
    <row r="632" spans="1:4" s="30" customFormat="1" ht="18" customHeight="1" hidden="1">
      <c r="A632" s="43"/>
      <c r="B632" s="30" t="s">
        <v>289</v>
      </c>
      <c r="C632" s="64" t="s">
        <v>290</v>
      </c>
      <c r="D632" s="165"/>
    </row>
    <row r="633" spans="1:4" s="30" customFormat="1" ht="18.75" customHeight="1">
      <c r="A633" s="43"/>
      <c r="C633" s="64"/>
      <c r="D633" s="65"/>
    </row>
    <row r="634" spans="1:4" s="14" customFormat="1" ht="15.75">
      <c r="A634" s="40">
        <v>75095</v>
      </c>
      <c r="B634" s="17"/>
      <c r="C634" s="19" t="s">
        <v>468</v>
      </c>
      <c r="D634" s="47">
        <f>D635</f>
        <v>7000</v>
      </c>
    </row>
    <row r="635" spans="1:4" s="25" customFormat="1" ht="21" customHeight="1">
      <c r="A635" s="34"/>
      <c r="B635" s="25" t="s">
        <v>291</v>
      </c>
      <c r="C635" s="27" t="s">
        <v>292</v>
      </c>
      <c r="D635" s="157">
        <v>7000</v>
      </c>
    </row>
    <row r="636" spans="1:4" s="140" customFormat="1" ht="60">
      <c r="A636" s="106"/>
      <c r="B636" s="107"/>
      <c r="C636" s="36" t="s">
        <v>293</v>
      </c>
      <c r="D636" s="37"/>
    </row>
    <row r="637" spans="1:4" s="30" customFormat="1" ht="15.75">
      <c r="A637" s="45"/>
      <c r="B637" s="45"/>
      <c r="C637" s="45"/>
      <c r="D637" s="45"/>
    </row>
    <row r="638" spans="1:4" s="14" customFormat="1" ht="15.75">
      <c r="A638" s="15">
        <v>754</v>
      </c>
      <c r="B638" s="142"/>
      <c r="C638" s="114" t="s">
        <v>12</v>
      </c>
      <c r="D638" s="16">
        <f>D639+D643</f>
        <v>16000</v>
      </c>
    </row>
    <row r="639" spans="1:4" s="44" customFormat="1" ht="15.75" hidden="1">
      <c r="A639" s="41">
        <v>75416</v>
      </c>
      <c r="B639" s="231"/>
      <c r="C639" s="59" t="s">
        <v>294</v>
      </c>
      <c r="D639" s="42">
        <f>D640</f>
        <v>0</v>
      </c>
    </row>
    <row r="640" spans="1:4" s="44" customFormat="1" ht="15.75" hidden="1">
      <c r="A640" s="43"/>
      <c r="B640" s="30" t="s">
        <v>295</v>
      </c>
      <c r="C640" s="139" t="s">
        <v>202</v>
      </c>
      <c r="D640" s="65"/>
    </row>
    <row r="641" spans="1:4" s="126" customFormat="1" ht="45" hidden="1">
      <c r="A641" s="125"/>
      <c r="B641" s="152"/>
      <c r="C641" s="52" t="s">
        <v>296</v>
      </c>
      <c r="D641" s="77"/>
    </row>
    <row r="642" spans="1:4" s="126" customFormat="1" ht="15" hidden="1">
      <c r="A642" s="125"/>
      <c r="B642" s="152"/>
      <c r="C642" s="52"/>
      <c r="D642" s="77"/>
    </row>
    <row r="643" spans="1:4" s="14" customFormat="1" ht="15.75">
      <c r="A643" s="40">
        <v>75495</v>
      </c>
      <c r="B643" s="115"/>
      <c r="C643" s="19" t="s">
        <v>468</v>
      </c>
      <c r="D643" s="47">
        <f>D644</f>
        <v>16000</v>
      </c>
    </row>
    <row r="644" spans="1:4" s="14" customFormat="1" ht="16.5" customHeight="1">
      <c r="A644" s="117"/>
      <c r="B644" s="120"/>
      <c r="C644" s="137" t="s">
        <v>120</v>
      </c>
      <c r="D644" s="28">
        <f>D645</f>
        <v>16000</v>
      </c>
    </row>
    <row r="645" spans="1:4" s="14" customFormat="1" ht="15.75">
      <c r="A645" s="34"/>
      <c r="B645" s="232" t="s">
        <v>297</v>
      </c>
      <c r="C645" s="109" t="s">
        <v>298</v>
      </c>
      <c r="D645" s="28">
        <v>16000</v>
      </c>
    </row>
    <row r="646" spans="1:4" s="44" customFormat="1" ht="15.75">
      <c r="A646" s="45"/>
      <c r="B646" s="45"/>
      <c r="C646" s="45"/>
      <c r="D646" s="45"/>
    </row>
    <row r="647" spans="1:4" s="14" customFormat="1" ht="15.75">
      <c r="A647" s="15">
        <v>758</v>
      </c>
      <c r="B647" s="142"/>
      <c r="C647" s="15" t="s">
        <v>495</v>
      </c>
      <c r="D647" s="16">
        <f>D648</f>
        <v>-6000000</v>
      </c>
    </row>
    <row r="648" spans="1:4" s="14" customFormat="1" ht="15.75">
      <c r="A648" s="40">
        <v>75818</v>
      </c>
      <c r="B648" s="17"/>
      <c r="C648" s="40" t="s">
        <v>866</v>
      </c>
      <c r="D648" s="47">
        <f>D649</f>
        <v>-6000000</v>
      </c>
    </row>
    <row r="649" spans="1:4" s="140" customFormat="1" ht="15.75">
      <c r="A649" s="161"/>
      <c r="B649" s="159" t="s">
        <v>299</v>
      </c>
      <c r="C649" s="233" t="s">
        <v>229</v>
      </c>
      <c r="D649" s="124">
        <v>-6000000</v>
      </c>
    </row>
    <row r="650" spans="1:4" s="140" customFormat="1" ht="15">
      <c r="A650" s="161"/>
      <c r="C650" s="36"/>
      <c r="D650" s="37"/>
    </row>
    <row r="651" spans="1:4" s="25" customFormat="1" ht="15.75">
      <c r="A651" s="15">
        <v>801</v>
      </c>
      <c r="B651" s="142"/>
      <c r="C651" s="114" t="s">
        <v>467</v>
      </c>
      <c r="D651" s="16">
        <f>D652+D685+D696</f>
        <v>-3772300</v>
      </c>
    </row>
    <row r="652" spans="1:4" s="25" customFormat="1" ht="15.75">
      <c r="A652" s="40">
        <v>80101</v>
      </c>
      <c r="B652" s="17"/>
      <c r="C652" s="19" t="s">
        <v>573</v>
      </c>
      <c r="D652" s="47">
        <f>D653</f>
        <v>-2120000</v>
      </c>
    </row>
    <row r="653" spans="1:4" s="14" customFormat="1" ht="16.5" customHeight="1">
      <c r="A653" s="234"/>
      <c r="B653" s="159"/>
      <c r="C653" s="233" t="s">
        <v>873</v>
      </c>
      <c r="D653" s="28">
        <f>SUM(D654:D675)</f>
        <v>-2120000</v>
      </c>
    </row>
    <row r="654" spans="1:4" s="14" customFormat="1" ht="31.5" customHeight="1">
      <c r="A654" s="234"/>
      <c r="B654" s="159" t="s">
        <v>300</v>
      </c>
      <c r="C654" s="233" t="s">
        <v>301</v>
      </c>
      <c r="D654" s="124">
        <v>10000</v>
      </c>
    </row>
    <row r="655" spans="1:4" s="14" customFormat="1" ht="16.5" customHeight="1">
      <c r="A655" s="234"/>
      <c r="B655" s="159" t="s">
        <v>302</v>
      </c>
      <c r="C655" s="233" t="s">
        <v>303</v>
      </c>
      <c r="D655" s="124">
        <v>6700</v>
      </c>
    </row>
    <row r="656" spans="1:4" s="14" customFormat="1" ht="32.25" customHeight="1">
      <c r="A656" s="15"/>
      <c r="B656" s="235" t="s">
        <v>304</v>
      </c>
      <c r="C656" s="27" t="s">
        <v>305</v>
      </c>
      <c r="D656" s="28">
        <v>8800</v>
      </c>
    </row>
    <row r="657" spans="1:4" s="25" customFormat="1" ht="31.5">
      <c r="A657" s="27"/>
      <c r="B657" s="140" t="s">
        <v>306</v>
      </c>
      <c r="C657" s="109" t="s">
        <v>307</v>
      </c>
      <c r="D657" s="157">
        <v>-1200000</v>
      </c>
    </row>
    <row r="658" spans="1:4" s="140" customFormat="1" ht="30">
      <c r="A658" s="161"/>
      <c r="C658" s="36" t="s">
        <v>308</v>
      </c>
      <c r="D658" s="162"/>
    </row>
    <row r="659" spans="1:4" s="140" customFormat="1" ht="9.75" customHeight="1">
      <c r="A659" s="161"/>
      <c r="C659" s="36"/>
      <c r="D659" s="162"/>
    </row>
    <row r="660" spans="1:4" s="14" customFormat="1" ht="31.5" customHeight="1">
      <c r="A660" s="234"/>
      <c r="B660" s="159" t="s">
        <v>309</v>
      </c>
      <c r="C660" s="233" t="s">
        <v>310</v>
      </c>
      <c r="D660" s="124">
        <v>-1000000</v>
      </c>
    </row>
    <row r="661" spans="1:4" s="14" customFormat="1" ht="52.5" customHeight="1">
      <c r="A661" s="234"/>
      <c r="B661" s="159"/>
      <c r="C661" s="236" t="s">
        <v>311</v>
      </c>
      <c r="D661" s="124"/>
    </row>
    <row r="662" spans="1:4" s="14" customFormat="1" ht="8.25" customHeight="1">
      <c r="A662" s="234"/>
      <c r="B662" s="159"/>
      <c r="C662" s="236"/>
      <c r="D662" s="124"/>
    </row>
    <row r="663" spans="1:4" s="14" customFormat="1" ht="16.5" customHeight="1">
      <c r="A663" s="234"/>
      <c r="B663" s="159" t="s">
        <v>312</v>
      </c>
      <c r="C663" s="233" t="s">
        <v>313</v>
      </c>
      <c r="D663" s="124">
        <v>14500</v>
      </c>
    </row>
    <row r="664" spans="1:4" s="14" customFormat="1" ht="16.5" customHeight="1">
      <c r="A664" s="117"/>
      <c r="B664" s="120"/>
      <c r="C664" s="236" t="s">
        <v>154</v>
      </c>
      <c r="D664" s="37"/>
    </row>
    <row r="665" spans="1:4" s="14" customFormat="1" ht="6.75" customHeight="1">
      <c r="A665" s="117"/>
      <c r="B665" s="120"/>
      <c r="C665" s="236"/>
      <c r="D665" s="37"/>
    </row>
    <row r="666" spans="1:4" s="14" customFormat="1" ht="15.75">
      <c r="A666" s="27"/>
      <c r="B666" s="25" t="s">
        <v>314</v>
      </c>
      <c r="C666" s="237" t="s">
        <v>315</v>
      </c>
      <c r="D666" s="157">
        <v>-500000</v>
      </c>
    </row>
    <row r="667" spans="1:4" s="25" customFormat="1" ht="15.75" hidden="1">
      <c r="A667" s="27"/>
      <c r="B667" s="25" t="s">
        <v>316</v>
      </c>
      <c r="C667" s="237" t="s">
        <v>317</v>
      </c>
      <c r="D667" s="157"/>
    </row>
    <row r="668" spans="1:4" s="140" customFormat="1" ht="15">
      <c r="A668" s="161"/>
      <c r="C668" s="36" t="s">
        <v>318</v>
      </c>
      <c r="D668" s="162"/>
    </row>
    <row r="669" spans="1:4" s="152" customFormat="1" ht="11.25" customHeight="1">
      <c r="A669" s="178"/>
      <c r="C669" s="52"/>
      <c r="D669" s="238"/>
    </row>
    <row r="670" spans="1:4" s="14" customFormat="1" ht="15.75">
      <c r="A670" s="27"/>
      <c r="B670" s="25" t="s">
        <v>319</v>
      </c>
      <c r="C670" s="237" t="s">
        <v>320</v>
      </c>
      <c r="D670" s="157">
        <v>90000</v>
      </c>
    </row>
    <row r="671" spans="1:4" s="44" customFormat="1" ht="15.75">
      <c r="A671" s="64"/>
      <c r="B671" s="25" t="s">
        <v>314</v>
      </c>
      <c r="C671" s="237" t="s">
        <v>315</v>
      </c>
      <c r="D671" s="157">
        <v>90000</v>
      </c>
    </row>
    <row r="672" spans="1:4" s="44" customFormat="1" ht="15.75">
      <c r="A672" s="64"/>
      <c r="B672" s="25" t="s">
        <v>321</v>
      </c>
      <c r="C672" s="237" t="s">
        <v>322</v>
      </c>
      <c r="D672" s="157">
        <v>90000</v>
      </c>
    </row>
    <row r="673" spans="1:4" s="44" customFormat="1" ht="15.75">
      <c r="A673" s="64"/>
      <c r="B673" s="25" t="s">
        <v>323</v>
      </c>
      <c r="C673" s="237" t="s">
        <v>324</v>
      </c>
      <c r="D673" s="157">
        <v>90000</v>
      </c>
    </row>
    <row r="674" spans="1:4" s="44" customFormat="1" ht="15.75">
      <c r="A674" s="64"/>
      <c r="B674" s="25" t="s">
        <v>325</v>
      </c>
      <c r="C674" s="237" t="s">
        <v>326</v>
      </c>
      <c r="D674" s="157">
        <v>90000</v>
      </c>
    </row>
    <row r="675" spans="1:4" s="44" customFormat="1" ht="15.75">
      <c r="A675" s="64"/>
      <c r="B675" s="25" t="s">
        <v>327</v>
      </c>
      <c r="C675" s="237" t="s">
        <v>328</v>
      </c>
      <c r="D675" s="157">
        <v>90000</v>
      </c>
    </row>
    <row r="676" spans="1:4" s="44" customFormat="1" ht="31.5">
      <c r="A676" s="64"/>
      <c r="B676" s="25"/>
      <c r="C676" s="239" t="s">
        <v>329</v>
      </c>
      <c r="D676" s="157"/>
    </row>
    <row r="677" spans="1:4" s="44" customFormat="1" ht="21" customHeight="1" hidden="1">
      <c r="A677" s="43"/>
      <c r="C677" s="113" t="s">
        <v>330</v>
      </c>
      <c r="D677" s="197"/>
    </row>
    <row r="678" spans="1:4" s="30" customFormat="1" ht="15.75" hidden="1">
      <c r="A678" s="64"/>
      <c r="B678" s="30" t="s">
        <v>331</v>
      </c>
      <c r="C678" s="240" t="s">
        <v>332</v>
      </c>
      <c r="D678" s="165"/>
    </row>
    <row r="679" spans="1:4" s="126" customFormat="1" ht="15" hidden="1">
      <c r="A679" s="125"/>
      <c r="C679" s="113" t="s">
        <v>333</v>
      </c>
      <c r="D679" s="209"/>
    </row>
    <row r="680" spans="1:4" s="30" customFormat="1" ht="15.75" hidden="1">
      <c r="A680" s="64"/>
      <c r="B680" s="30" t="s">
        <v>334</v>
      </c>
      <c r="C680" s="240" t="s">
        <v>335</v>
      </c>
      <c r="D680" s="165"/>
    </row>
    <row r="681" spans="1:4" s="152" customFormat="1" ht="30" hidden="1">
      <c r="A681" s="178"/>
      <c r="C681" s="113" t="s">
        <v>336</v>
      </c>
      <c r="D681" s="238"/>
    </row>
    <row r="682" spans="1:4" s="30" customFormat="1" ht="15.75" hidden="1">
      <c r="A682" s="64"/>
      <c r="B682" s="152" t="s">
        <v>337</v>
      </c>
      <c r="C682" s="241" t="s">
        <v>338</v>
      </c>
      <c r="D682" s="238"/>
    </row>
    <row r="683" spans="1:4" s="152" customFormat="1" ht="15" hidden="1">
      <c r="A683" s="178"/>
      <c r="C683" s="52" t="s">
        <v>339</v>
      </c>
      <c r="D683" s="238"/>
    </row>
    <row r="684" spans="1:4" s="44" customFormat="1" ht="15.75">
      <c r="A684" s="64"/>
      <c r="B684" s="30"/>
      <c r="C684" s="240"/>
      <c r="D684" s="165"/>
    </row>
    <row r="685" spans="1:4" s="14" customFormat="1" ht="15.75">
      <c r="A685" s="40">
        <v>80104</v>
      </c>
      <c r="B685" s="115"/>
      <c r="C685" s="19" t="s">
        <v>559</v>
      </c>
      <c r="D685" s="47">
        <f>SUM(D686:D693)</f>
        <v>-1755000</v>
      </c>
    </row>
    <row r="686" spans="1:4" s="25" customFormat="1" ht="15.75">
      <c r="A686" s="27"/>
      <c r="B686" s="25" t="s">
        <v>340</v>
      </c>
      <c r="C686" s="237" t="s">
        <v>317</v>
      </c>
      <c r="D686" s="157">
        <v>500000</v>
      </c>
    </row>
    <row r="687" spans="1:4" s="25" customFormat="1" ht="15.75">
      <c r="A687" s="27"/>
      <c r="B687" s="140"/>
      <c r="C687" s="36" t="s">
        <v>341</v>
      </c>
      <c r="D687" s="157"/>
    </row>
    <row r="688" spans="1:4" s="25" customFormat="1" ht="15.75">
      <c r="A688" s="27"/>
      <c r="B688" s="140" t="s">
        <v>342</v>
      </c>
      <c r="C688" s="101" t="s">
        <v>343</v>
      </c>
      <c r="D688" s="157">
        <v>-2255000</v>
      </c>
    </row>
    <row r="689" spans="1:4" s="140" customFormat="1" ht="30">
      <c r="A689" s="161"/>
      <c r="C689" s="36" t="s">
        <v>344</v>
      </c>
      <c r="D689" s="162"/>
    </row>
    <row r="690" spans="1:4" s="140" customFormat="1" ht="15">
      <c r="A690" s="161"/>
      <c r="C690" s="36"/>
      <c r="D690" s="162"/>
    </row>
    <row r="691" spans="1:4" s="30" customFormat="1" ht="15.75" hidden="1">
      <c r="A691" s="64"/>
      <c r="B691" s="152" t="s">
        <v>345</v>
      </c>
      <c r="C691" s="240" t="s">
        <v>202</v>
      </c>
      <c r="D691" s="165"/>
    </row>
    <row r="692" spans="1:4" s="30" customFormat="1" ht="15.75" hidden="1">
      <c r="A692" s="64"/>
      <c r="B692" s="152"/>
      <c r="C692" s="52" t="s">
        <v>346</v>
      </c>
      <c r="D692" s="165"/>
    </row>
    <row r="693" spans="1:4" s="30" customFormat="1" ht="15.75" hidden="1">
      <c r="A693" s="64"/>
      <c r="B693" s="152" t="s">
        <v>342</v>
      </c>
      <c r="C693" s="227" t="s">
        <v>343</v>
      </c>
      <c r="D693" s="165"/>
    </row>
    <row r="694" spans="1:4" s="152" customFormat="1" ht="30" hidden="1">
      <c r="A694" s="178"/>
      <c r="C694" s="52" t="s">
        <v>347</v>
      </c>
      <c r="D694" s="238"/>
    </row>
    <row r="695" spans="1:4" s="152" customFormat="1" ht="15" hidden="1">
      <c r="A695" s="178"/>
      <c r="C695" s="52"/>
      <c r="D695" s="238"/>
    </row>
    <row r="696" spans="1:4" s="25" customFormat="1" ht="15.75">
      <c r="A696" s="40">
        <v>80110</v>
      </c>
      <c r="B696" s="17"/>
      <c r="C696" s="40" t="s">
        <v>518</v>
      </c>
      <c r="D696" s="164">
        <f>D697+D700+D703+D705</f>
        <v>102700</v>
      </c>
    </row>
    <row r="697" spans="1:4" s="25" customFormat="1" ht="15.75">
      <c r="A697" s="34"/>
      <c r="B697" s="25" t="s">
        <v>348</v>
      </c>
      <c r="C697" s="27" t="s">
        <v>349</v>
      </c>
      <c r="D697" s="157">
        <v>102700</v>
      </c>
    </row>
    <row r="698" spans="1:4" s="25" customFormat="1" ht="30">
      <c r="A698" s="34"/>
      <c r="C698" s="36" t="s">
        <v>350</v>
      </c>
      <c r="D698" s="230"/>
    </row>
    <row r="699" spans="1:4" s="30" customFormat="1" ht="15.75" hidden="1">
      <c r="A699" s="43"/>
      <c r="B699" s="44"/>
      <c r="C699" s="43" t="s">
        <v>200</v>
      </c>
      <c r="D699" s="197"/>
    </row>
    <row r="700" spans="1:4" s="30" customFormat="1" ht="15.75" hidden="1">
      <c r="A700" s="43"/>
      <c r="B700" s="30" t="s">
        <v>351</v>
      </c>
      <c r="C700" s="64" t="s">
        <v>352</v>
      </c>
      <c r="D700" s="165"/>
    </row>
    <row r="701" spans="1:4" s="30" customFormat="1" ht="15.75" hidden="1">
      <c r="A701" s="43"/>
      <c r="C701" s="52" t="s">
        <v>353</v>
      </c>
      <c r="D701" s="197"/>
    </row>
    <row r="702" spans="1:4" s="30" customFormat="1" ht="15.75" hidden="1">
      <c r="A702" s="43"/>
      <c r="C702" s="52" t="s">
        <v>354</v>
      </c>
      <c r="D702" s="197"/>
    </row>
    <row r="703" spans="1:4" s="30" customFormat="1" ht="31.5" hidden="1">
      <c r="A703" s="64"/>
      <c r="B703" s="30" t="s">
        <v>355</v>
      </c>
      <c r="C703" s="64" t="s">
        <v>356</v>
      </c>
      <c r="D703" s="165"/>
    </row>
    <row r="704" spans="1:4" s="126" customFormat="1" ht="15" hidden="1">
      <c r="A704" s="125"/>
      <c r="C704" s="52" t="s">
        <v>330</v>
      </c>
      <c r="D704" s="209"/>
    </row>
    <row r="705" spans="1:4" s="44" customFormat="1" ht="15.75" hidden="1">
      <c r="A705" s="43"/>
      <c r="B705" s="30" t="s">
        <v>357</v>
      </c>
      <c r="C705" s="64" t="s">
        <v>358</v>
      </c>
      <c r="D705" s="197"/>
    </row>
    <row r="706" spans="1:4" s="152" customFormat="1" ht="30" hidden="1">
      <c r="A706" s="178"/>
      <c r="C706" s="113" t="s">
        <v>359</v>
      </c>
      <c r="D706" s="238"/>
    </row>
    <row r="707" s="45" customFormat="1" ht="8.25" customHeight="1"/>
    <row r="708" s="45" customFormat="1" ht="8.25" customHeight="1"/>
    <row r="709" spans="1:4" s="14" customFormat="1" ht="15.75">
      <c r="A709" s="15">
        <v>851</v>
      </c>
      <c r="B709" s="142"/>
      <c r="C709" s="15" t="s">
        <v>574</v>
      </c>
      <c r="D709" s="216">
        <f>D710+D722</f>
        <v>-2831797</v>
      </c>
    </row>
    <row r="710" spans="1:4" s="14" customFormat="1" ht="15.75">
      <c r="A710" s="40">
        <v>85111</v>
      </c>
      <c r="B710" s="242"/>
      <c r="C710" s="40" t="s">
        <v>941</v>
      </c>
      <c r="D710" s="243">
        <f>SUM(D711:D719)</f>
        <v>-2567215</v>
      </c>
    </row>
    <row r="711" spans="1:4" s="107" customFormat="1" ht="30">
      <c r="A711" s="161"/>
      <c r="B711" s="140"/>
      <c r="C711" s="106" t="s">
        <v>360</v>
      </c>
      <c r="D711" s="162"/>
    </row>
    <row r="712" spans="1:4" s="14" customFormat="1" ht="47.25">
      <c r="A712" s="27"/>
      <c r="B712" s="25" t="s">
        <v>361</v>
      </c>
      <c r="C712" s="27" t="s">
        <v>362</v>
      </c>
      <c r="D712" s="157">
        <v>-1312500</v>
      </c>
    </row>
    <row r="713" spans="1:4" s="14" customFormat="1" ht="47.25">
      <c r="A713" s="27"/>
      <c r="B713" s="25" t="s">
        <v>363</v>
      </c>
      <c r="C713" s="27" t="s">
        <v>364</v>
      </c>
      <c r="D713" s="157">
        <v>-1674542</v>
      </c>
    </row>
    <row r="714" spans="1:4" s="30" customFormat="1" ht="31.5" hidden="1">
      <c r="A714" s="64"/>
      <c r="B714" s="30" t="s">
        <v>365</v>
      </c>
      <c r="C714" s="43" t="s">
        <v>366</v>
      </c>
      <c r="D714" s="165"/>
    </row>
    <row r="715" spans="1:4" s="152" customFormat="1" ht="30" hidden="1">
      <c r="A715" s="178"/>
      <c r="C715" s="125" t="s">
        <v>367</v>
      </c>
      <c r="D715" s="238"/>
    </row>
    <row r="716" spans="1:4" s="14" customFormat="1" ht="15.75" customHeight="1">
      <c r="A716" s="34"/>
      <c r="C716" s="244" t="s">
        <v>200</v>
      </c>
      <c r="D716" s="230"/>
    </row>
    <row r="717" spans="1:4" s="25" customFormat="1" ht="30.75" customHeight="1">
      <c r="A717" s="34"/>
      <c r="B717" s="25" t="s">
        <v>368</v>
      </c>
      <c r="C717" s="156" t="s">
        <v>369</v>
      </c>
      <c r="D717" s="157">
        <v>264582</v>
      </c>
    </row>
    <row r="718" spans="1:4" s="152" customFormat="1" ht="47.25">
      <c r="A718" s="178"/>
      <c r="C718" s="244" t="s">
        <v>370</v>
      </c>
      <c r="D718" s="238"/>
    </row>
    <row r="719" spans="1:4" s="25" customFormat="1" ht="30.75" customHeight="1">
      <c r="A719" s="34"/>
      <c r="B719" s="25" t="s">
        <v>371</v>
      </c>
      <c r="C719" s="156" t="s">
        <v>372</v>
      </c>
      <c r="D719" s="157">
        <v>155245</v>
      </c>
    </row>
    <row r="720" spans="1:4" s="140" customFormat="1" ht="47.25">
      <c r="A720" s="161"/>
      <c r="C720" s="244" t="s">
        <v>373</v>
      </c>
      <c r="D720" s="162"/>
    </row>
    <row r="721" spans="1:4" s="152" customFormat="1" ht="15.75">
      <c r="A721" s="178"/>
      <c r="C721" s="244"/>
      <c r="D721" s="238"/>
    </row>
    <row r="722" spans="1:4" s="14" customFormat="1" ht="15.75">
      <c r="A722" s="40">
        <v>85158</v>
      </c>
      <c r="B722" s="19"/>
      <c r="C722" s="40" t="s">
        <v>374</v>
      </c>
      <c r="D722" s="164">
        <f>D723</f>
        <v>-264582</v>
      </c>
    </row>
    <row r="723" spans="1:4" s="25" customFormat="1" ht="30.75" customHeight="1">
      <c r="A723" s="34"/>
      <c r="B723" s="25" t="s">
        <v>375</v>
      </c>
      <c r="C723" s="156" t="s">
        <v>376</v>
      </c>
      <c r="D723" s="157">
        <v>-264582</v>
      </c>
    </row>
    <row r="724" spans="1:4" s="14" customFormat="1" ht="47.25" customHeight="1">
      <c r="A724" s="34"/>
      <c r="C724" s="244" t="s">
        <v>370</v>
      </c>
      <c r="D724" s="230"/>
    </row>
    <row r="725" spans="1:4" s="152" customFormat="1" ht="15">
      <c r="A725" s="178"/>
      <c r="C725" s="125"/>
      <c r="D725" s="238"/>
    </row>
    <row r="726" spans="1:4" s="35" customFormat="1" ht="14.25" customHeight="1">
      <c r="A726" s="15">
        <v>852</v>
      </c>
      <c r="B726" s="142"/>
      <c r="C726" s="114" t="s">
        <v>594</v>
      </c>
      <c r="D726" s="16">
        <f>D727</f>
        <v>0</v>
      </c>
    </row>
    <row r="727" spans="1:4" s="14" customFormat="1" ht="15.75">
      <c r="A727" s="40">
        <v>85219</v>
      </c>
      <c r="B727" s="19"/>
      <c r="C727" s="40" t="s">
        <v>963</v>
      </c>
      <c r="D727" s="164">
        <f>SUM(D728:D729)</f>
        <v>0</v>
      </c>
    </row>
    <row r="728" spans="1:4" s="25" customFormat="1" ht="30.75" customHeight="1">
      <c r="A728" s="34"/>
      <c r="B728" s="25" t="s">
        <v>377</v>
      </c>
      <c r="C728" s="156" t="s">
        <v>378</v>
      </c>
      <c r="D728" s="157">
        <v>-25750</v>
      </c>
    </row>
    <row r="729" spans="1:4" s="25" customFormat="1" ht="17.25" customHeight="1">
      <c r="A729" s="34"/>
      <c r="B729" s="25" t="s">
        <v>379</v>
      </c>
      <c r="C729" s="156" t="s">
        <v>380</v>
      </c>
      <c r="D729" s="157">
        <v>25750</v>
      </c>
    </row>
    <row r="730" spans="1:4" s="140" customFormat="1" ht="34.5" customHeight="1">
      <c r="A730" s="105"/>
      <c r="B730" s="107"/>
      <c r="C730" s="116" t="s">
        <v>381</v>
      </c>
      <c r="D730" s="155"/>
    </row>
    <row r="731" spans="1:4" s="152" customFormat="1" ht="15">
      <c r="A731" s="178"/>
      <c r="C731" s="125"/>
      <c r="D731" s="238"/>
    </row>
    <row r="732" spans="1:4" s="35" customFormat="1" ht="14.25" customHeight="1">
      <c r="A732" s="15">
        <v>853</v>
      </c>
      <c r="B732" s="142"/>
      <c r="C732" s="114" t="s">
        <v>470</v>
      </c>
      <c r="D732" s="16">
        <f>D733</f>
        <v>253000</v>
      </c>
    </row>
    <row r="733" spans="1:4" s="14" customFormat="1" ht="15.75">
      <c r="A733" s="40">
        <v>85305</v>
      </c>
      <c r="B733" s="19"/>
      <c r="C733" s="40" t="s">
        <v>471</v>
      </c>
      <c r="D733" s="164">
        <f>SUM(D734:D741)</f>
        <v>253000</v>
      </c>
    </row>
    <row r="734" spans="1:4" s="25" customFormat="1" ht="30.75" customHeight="1">
      <c r="A734" s="34"/>
      <c r="B734" s="25" t="s">
        <v>382</v>
      </c>
      <c r="C734" s="156" t="s">
        <v>383</v>
      </c>
      <c r="D734" s="157">
        <v>30000</v>
      </c>
    </row>
    <row r="735" spans="1:4" s="25" customFormat="1" ht="30.75" customHeight="1">
      <c r="A735" s="34"/>
      <c r="B735" s="25" t="s">
        <v>384</v>
      </c>
      <c r="C735" s="156" t="s">
        <v>385</v>
      </c>
      <c r="D735" s="157">
        <v>30000</v>
      </c>
    </row>
    <row r="736" spans="1:4" s="140" customFormat="1" ht="27" customHeight="1">
      <c r="A736" s="105"/>
      <c r="B736" s="107"/>
      <c r="C736" s="116" t="s">
        <v>386</v>
      </c>
      <c r="D736" s="155"/>
    </row>
    <row r="737" spans="1:4" s="140" customFormat="1" ht="18" customHeight="1">
      <c r="A737" s="105"/>
      <c r="B737" s="107"/>
      <c r="C737" s="116" t="s">
        <v>387</v>
      </c>
      <c r="D737" s="155"/>
    </row>
    <row r="738" spans="1:4" s="25" customFormat="1" ht="30.75" customHeight="1">
      <c r="A738" s="34"/>
      <c r="B738" s="25" t="s">
        <v>388</v>
      </c>
      <c r="C738" s="156" t="s">
        <v>389</v>
      </c>
      <c r="D738" s="157">
        <v>150000</v>
      </c>
    </row>
    <row r="739" spans="1:4" s="25" customFormat="1" ht="45" customHeight="1">
      <c r="A739" s="34"/>
      <c r="C739" s="116" t="s">
        <v>390</v>
      </c>
      <c r="D739" s="157"/>
    </row>
    <row r="740" spans="1:4" s="25" customFormat="1" ht="30.75" customHeight="1">
      <c r="A740" s="34"/>
      <c r="B740" s="25" t="s">
        <v>391</v>
      </c>
      <c r="C740" s="156" t="s">
        <v>392</v>
      </c>
      <c r="D740" s="157">
        <v>43000</v>
      </c>
    </row>
    <row r="741" spans="1:4" s="140" customFormat="1" ht="32.25" customHeight="1">
      <c r="A741" s="105"/>
      <c r="B741" s="107"/>
      <c r="C741" s="116" t="s">
        <v>393</v>
      </c>
      <c r="D741" s="155"/>
    </row>
    <row r="742" s="45" customFormat="1" ht="12.75" customHeight="1"/>
    <row r="743" spans="1:4" s="25" customFormat="1" ht="16.5" customHeight="1">
      <c r="A743" s="15">
        <v>900</v>
      </c>
      <c r="B743" s="142"/>
      <c r="C743" s="114" t="s">
        <v>473</v>
      </c>
      <c r="D743" s="16">
        <f>D744+D760+D773+D797+D801</f>
        <v>-10319927</v>
      </c>
    </row>
    <row r="744" spans="1:4" s="25" customFormat="1" ht="15.75">
      <c r="A744" s="40">
        <v>90001</v>
      </c>
      <c r="B744" s="17"/>
      <c r="C744" s="19" t="s">
        <v>87</v>
      </c>
      <c r="D744" s="47">
        <f>D746</f>
        <v>-1357208</v>
      </c>
    </row>
    <row r="745" spans="1:4" s="140" customFormat="1" ht="15">
      <c r="A745" s="106"/>
      <c r="B745" s="245"/>
      <c r="C745" s="70" t="s">
        <v>817</v>
      </c>
      <c r="D745" s="124">
        <f>D747</f>
        <v>-4784313</v>
      </c>
    </row>
    <row r="746" spans="1:4" s="14" customFormat="1" ht="15.75">
      <c r="A746" s="27"/>
      <c r="B746" s="25"/>
      <c r="C746" s="237" t="s">
        <v>394</v>
      </c>
      <c r="D746" s="28">
        <f>D747+D757</f>
        <v>-1357208</v>
      </c>
    </row>
    <row r="747" spans="1:4" s="14" customFormat="1" ht="15.75">
      <c r="A747" s="27"/>
      <c r="B747" s="25"/>
      <c r="C747" s="237" t="s">
        <v>395</v>
      </c>
      <c r="D747" s="28">
        <f>SUM(D748:D754)</f>
        <v>-4784313</v>
      </c>
    </row>
    <row r="748" spans="1:4" s="14" customFormat="1" ht="31.5">
      <c r="A748" s="27"/>
      <c r="B748" s="25" t="s">
        <v>396</v>
      </c>
      <c r="C748" s="237" t="s">
        <v>397</v>
      </c>
      <c r="D748" s="28">
        <v>-6649811</v>
      </c>
    </row>
    <row r="749" spans="1:4" s="14" customFormat="1" ht="15.75">
      <c r="A749" s="27"/>
      <c r="B749" s="25" t="s">
        <v>398</v>
      </c>
      <c r="C749" s="237" t="s">
        <v>399</v>
      </c>
      <c r="D749" s="28">
        <v>201749</v>
      </c>
    </row>
    <row r="750" spans="1:4" s="14" customFormat="1" ht="15.75">
      <c r="A750" s="27"/>
      <c r="B750" s="25" t="s">
        <v>400</v>
      </c>
      <c r="C750" s="237" t="s">
        <v>401</v>
      </c>
      <c r="D750" s="28">
        <v>-4349717</v>
      </c>
    </row>
    <row r="751" spans="1:4" s="14" customFormat="1" ht="31.5">
      <c r="A751" s="27"/>
      <c r="B751" s="25" t="s">
        <v>402</v>
      </c>
      <c r="C751" s="237" t="s">
        <v>403</v>
      </c>
      <c r="D751" s="28">
        <v>11273812</v>
      </c>
    </row>
    <row r="752" spans="1:4" s="14" customFormat="1" ht="15.75">
      <c r="A752" s="27"/>
      <c r="B752" s="25" t="s">
        <v>404</v>
      </c>
      <c r="C752" s="237" t="s">
        <v>405</v>
      </c>
      <c r="D752" s="28">
        <v>-4952769</v>
      </c>
    </row>
    <row r="753" spans="1:4" s="44" customFormat="1" ht="15.75" hidden="1">
      <c r="A753" s="64"/>
      <c r="B753" s="30" t="s">
        <v>406</v>
      </c>
      <c r="C753" s="240" t="s">
        <v>407</v>
      </c>
      <c r="D753" s="65"/>
    </row>
    <row r="754" spans="1:4" s="14" customFormat="1" ht="35.25" customHeight="1">
      <c r="A754" s="27"/>
      <c r="B754" s="25" t="s">
        <v>408</v>
      </c>
      <c r="C754" s="237" t="s">
        <v>409</v>
      </c>
      <c r="D754" s="28">
        <v>-307577</v>
      </c>
    </row>
    <row r="755" spans="1:4" s="107" customFormat="1" ht="30">
      <c r="A755" s="161"/>
      <c r="B755" s="140"/>
      <c r="C755" s="112" t="s">
        <v>410</v>
      </c>
      <c r="D755" s="124"/>
    </row>
    <row r="756" s="45" customFormat="1" ht="8.25" customHeight="1"/>
    <row r="757" spans="1:4" s="14" customFormat="1" ht="15.75">
      <c r="A757" s="27"/>
      <c r="B757" s="25" t="s">
        <v>228</v>
      </c>
      <c r="C757" s="237" t="s">
        <v>229</v>
      </c>
      <c r="D757" s="28">
        <v>3427105</v>
      </c>
    </row>
    <row r="758" spans="1:4" s="140" customFormat="1" ht="45">
      <c r="A758" s="161"/>
      <c r="C758" s="112" t="s">
        <v>230</v>
      </c>
      <c r="D758" s="124"/>
    </row>
    <row r="759" s="45" customFormat="1" ht="5.25" customHeight="1"/>
    <row r="760" spans="1:4" s="25" customFormat="1" ht="15.75">
      <c r="A760" s="40">
        <v>90002</v>
      </c>
      <c r="B760" s="242"/>
      <c r="C760" s="40" t="s">
        <v>512</v>
      </c>
      <c r="D760" s="164">
        <f>D762+D769</f>
        <v>-9800000</v>
      </c>
    </row>
    <row r="761" spans="1:4" s="140" customFormat="1" ht="15">
      <c r="A761" s="161"/>
      <c r="C761" s="70" t="s">
        <v>817</v>
      </c>
      <c r="D761" s="162">
        <f>D770</f>
        <v>-12000000</v>
      </c>
    </row>
    <row r="762" spans="1:4" s="25" customFormat="1" ht="15.75">
      <c r="A762" s="34"/>
      <c r="C762" s="27" t="s">
        <v>411</v>
      </c>
      <c r="D762" s="157">
        <f>SUM(D763:D767)</f>
        <v>2200000</v>
      </c>
    </row>
    <row r="763" spans="1:4" s="25" customFormat="1" ht="31.5">
      <c r="A763" s="34"/>
      <c r="B763" s="25" t="s">
        <v>412</v>
      </c>
      <c r="C763" s="27" t="s">
        <v>413</v>
      </c>
      <c r="D763" s="157">
        <v>2200000</v>
      </c>
    </row>
    <row r="764" spans="1:4" s="140" customFormat="1" ht="60">
      <c r="A764" s="106"/>
      <c r="C764" s="106" t="s">
        <v>414</v>
      </c>
      <c r="D764" s="155"/>
    </row>
    <row r="765" spans="1:4" s="152" customFormat="1" ht="15" hidden="1">
      <c r="A765" s="125"/>
      <c r="C765" s="125" t="s">
        <v>220</v>
      </c>
      <c r="D765" s="209"/>
    </row>
    <row r="766" spans="1:4" s="30" customFormat="1" ht="31.5" hidden="1">
      <c r="A766" s="43"/>
      <c r="B766" s="30" t="s">
        <v>415</v>
      </c>
      <c r="C766" s="64" t="s">
        <v>416</v>
      </c>
      <c r="D766" s="165"/>
    </row>
    <row r="767" spans="1:4" s="152" customFormat="1" ht="45" hidden="1">
      <c r="A767" s="125"/>
      <c r="C767" s="125" t="s">
        <v>417</v>
      </c>
      <c r="D767" s="209"/>
    </row>
    <row r="768" spans="1:4" s="140" customFormat="1" ht="10.5" customHeight="1">
      <c r="A768" s="106"/>
      <c r="C768" s="106"/>
      <c r="D768" s="155"/>
    </row>
    <row r="769" spans="1:4" s="140" customFormat="1" ht="15.75">
      <c r="A769" s="161"/>
      <c r="C769" s="27" t="s">
        <v>1281</v>
      </c>
      <c r="D769" s="162">
        <f>D770</f>
        <v>-12000000</v>
      </c>
    </row>
    <row r="770" spans="1:4" s="25" customFormat="1" ht="15.75">
      <c r="A770" s="34"/>
      <c r="B770" s="25" t="s">
        <v>1282</v>
      </c>
      <c r="C770" s="27" t="s">
        <v>1283</v>
      </c>
      <c r="D770" s="157">
        <v>-12000000</v>
      </c>
    </row>
    <row r="771" spans="1:4" s="140" customFormat="1" ht="45">
      <c r="A771" s="106"/>
      <c r="C771" s="106" t="s">
        <v>1284</v>
      </c>
      <c r="D771" s="155"/>
    </row>
    <row r="773" spans="1:4" s="14" customFormat="1" ht="15.75">
      <c r="A773" s="40">
        <v>90004</v>
      </c>
      <c r="B773" s="219"/>
      <c r="C773" s="19" t="s">
        <v>474</v>
      </c>
      <c r="D773" s="47">
        <f>D774+D793</f>
        <v>307474</v>
      </c>
    </row>
    <row r="774" spans="1:4" s="25" customFormat="1" ht="15.75">
      <c r="A774" s="34"/>
      <c r="B774" s="248"/>
      <c r="C774" s="221" t="s">
        <v>141</v>
      </c>
      <c r="D774" s="28">
        <f>D775++D778+D780+D782+D784+D786+D787+D789+D790+D791</f>
        <v>307474</v>
      </c>
    </row>
    <row r="775" spans="1:4" s="44" customFormat="1" ht="15.75" hidden="1">
      <c r="A775" s="64"/>
      <c r="B775" s="249" t="s">
        <v>1285</v>
      </c>
      <c r="C775" s="250" t="s">
        <v>202</v>
      </c>
      <c r="D775" s="65"/>
    </row>
    <row r="776" spans="1:4" s="126" customFormat="1" ht="15" hidden="1">
      <c r="A776" s="178"/>
      <c r="B776" s="251"/>
      <c r="C776" s="252" t="s">
        <v>1286</v>
      </c>
      <c r="D776" s="77"/>
    </row>
    <row r="777" spans="1:4" s="44" customFormat="1" ht="15.75" customHeight="1" hidden="1">
      <c r="A777" s="43"/>
      <c r="B777" s="253"/>
      <c r="C777" s="252" t="s">
        <v>258</v>
      </c>
      <c r="D777" s="45"/>
    </row>
    <row r="778" spans="1:4" s="44" customFormat="1" ht="31.5" customHeight="1" hidden="1">
      <c r="A778" s="43"/>
      <c r="B778" s="249" t="s">
        <v>1287</v>
      </c>
      <c r="C778" s="254" t="s">
        <v>1288</v>
      </c>
      <c r="D778" s="45"/>
    </row>
    <row r="779" spans="1:4" s="44" customFormat="1" ht="17.25" customHeight="1" hidden="1">
      <c r="A779" s="43"/>
      <c r="B779" s="251"/>
      <c r="C779" s="252" t="s">
        <v>1289</v>
      </c>
      <c r="D779" s="45"/>
    </row>
    <row r="780" spans="1:4" s="44" customFormat="1" ht="15.75" hidden="1">
      <c r="A780" s="64"/>
      <c r="B780" s="249" t="s">
        <v>1290</v>
      </c>
      <c r="C780" s="254" t="s">
        <v>1291</v>
      </c>
      <c r="D780" s="65"/>
    </row>
    <row r="781" spans="1:4" s="126" customFormat="1" ht="30" hidden="1">
      <c r="A781" s="178"/>
      <c r="B781" s="251"/>
      <c r="C781" s="252" t="s">
        <v>1292</v>
      </c>
      <c r="D781" s="77"/>
    </row>
    <row r="782" spans="1:4" s="107" customFormat="1" ht="30">
      <c r="A782" s="161"/>
      <c r="B782" s="255" t="s">
        <v>1293</v>
      </c>
      <c r="C782" s="256" t="s">
        <v>1294</v>
      </c>
      <c r="D782" s="124">
        <v>180000</v>
      </c>
    </row>
    <row r="783" spans="1:4" s="107" customFormat="1" ht="30">
      <c r="A783" s="161"/>
      <c r="B783" s="255"/>
      <c r="C783" s="257" t="s">
        <v>1295</v>
      </c>
      <c r="D783" s="124"/>
    </row>
    <row r="784" spans="1:4" s="44" customFormat="1" ht="15.75" hidden="1">
      <c r="A784" s="64"/>
      <c r="B784" s="249" t="s">
        <v>1296</v>
      </c>
      <c r="C784" s="254" t="s">
        <v>1297</v>
      </c>
      <c r="D784" s="65"/>
    </row>
    <row r="785" spans="1:4" s="126" customFormat="1" ht="45" hidden="1">
      <c r="A785" s="178"/>
      <c r="B785" s="251"/>
      <c r="C785" s="252" t="s">
        <v>1298</v>
      </c>
      <c r="D785" s="77"/>
    </row>
    <row r="786" spans="1:4" s="30" customFormat="1" ht="36.75" customHeight="1" hidden="1">
      <c r="A786" s="64"/>
      <c r="B786" s="249" t="s">
        <v>1299</v>
      </c>
      <c r="C786" s="254" t="s">
        <v>1300</v>
      </c>
      <c r="D786" s="65"/>
    </row>
    <row r="787" spans="1:4" s="30" customFormat="1" ht="39" customHeight="1" hidden="1">
      <c r="A787" s="64"/>
      <c r="B787" s="258" t="s">
        <v>1301</v>
      </c>
      <c r="C787" s="254" t="s">
        <v>1302</v>
      </c>
      <c r="D787" s="65"/>
    </row>
    <row r="788" spans="1:4" s="44" customFormat="1" ht="15.75" customHeight="1" hidden="1">
      <c r="A788" s="43"/>
      <c r="B788" s="253"/>
      <c r="C788" s="252" t="s">
        <v>1303</v>
      </c>
      <c r="D788" s="45"/>
    </row>
    <row r="789" spans="1:4" s="120" customFormat="1" ht="17.25" customHeight="1">
      <c r="A789" s="119"/>
      <c r="B789" s="159" t="s">
        <v>1304</v>
      </c>
      <c r="C789" s="161" t="s">
        <v>1305</v>
      </c>
      <c r="D789" s="218">
        <v>200000</v>
      </c>
    </row>
    <row r="790" spans="1:4" s="120" customFormat="1" ht="30">
      <c r="A790" s="119"/>
      <c r="B790" s="159" t="s">
        <v>1306</v>
      </c>
      <c r="C790" s="161" t="s">
        <v>1307</v>
      </c>
      <c r="D790" s="218">
        <v>50000</v>
      </c>
    </row>
    <row r="791" spans="1:4" s="120" customFormat="1" ht="30">
      <c r="A791" s="119"/>
      <c r="B791" s="159" t="s">
        <v>1299</v>
      </c>
      <c r="C791" s="161" t="s">
        <v>1300</v>
      </c>
      <c r="D791" s="218">
        <f>-125000+2474</f>
        <v>-122526</v>
      </c>
    </row>
    <row r="792" spans="1:4" s="23" customFormat="1" ht="15.75" hidden="1">
      <c r="A792" s="117"/>
      <c r="B792" s="120"/>
      <c r="C792" s="135"/>
      <c r="D792" s="136"/>
    </row>
    <row r="793" spans="1:4" s="63" customFormat="1" ht="15.75" hidden="1">
      <c r="A793" s="259"/>
      <c r="C793" s="260" t="s">
        <v>120</v>
      </c>
      <c r="D793" s="261">
        <f>D794+D795</f>
        <v>0</v>
      </c>
    </row>
    <row r="794" spans="1:4" s="63" customFormat="1" ht="20.25" customHeight="1" hidden="1">
      <c r="A794" s="259"/>
      <c r="B794" s="152" t="s">
        <v>1308</v>
      </c>
      <c r="C794" s="260" t="s">
        <v>1309</v>
      </c>
      <c r="D794" s="261"/>
    </row>
    <row r="795" spans="1:4" s="63" customFormat="1" ht="15.75" hidden="1">
      <c r="A795" s="259"/>
      <c r="B795" s="152" t="s">
        <v>1310</v>
      </c>
      <c r="C795" s="260" t="s">
        <v>1311</v>
      </c>
      <c r="D795" s="261"/>
    </row>
    <row r="796" spans="1:4" s="14" customFormat="1" ht="15.75" customHeight="1">
      <c r="A796" s="34"/>
      <c r="B796" s="220"/>
      <c r="C796" s="262"/>
      <c r="D796" s="35"/>
    </row>
    <row r="797" spans="1:4" s="35" customFormat="1" ht="15.75">
      <c r="A797" s="40">
        <v>90015</v>
      </c>
      <c r="B797" s="219"/>
      <c r="C797" s="19" t="s">
        <v>148</v>
      </c>
      <c r="D797" s="47">
        <f>D798</f>
        <v>469807</v>
      </c>
    </row>
    <row r="798" spans="1:4" s="35" customFormat="1" ht="18.75" customHeight="1">
      <c r="A798" s="34"/>
      <c r="B798" s="220" t="s">
        <v>228</v>
      </c>
      <c r="C798" s="221" t="s">
        <v>229</v>
      </c>
      <c r="D798" s="28">
        <v>469807</v>
      </c>
    </row>
    <row r="799" spans="1:4" s="37" customFormat="1" ht="45">
      <c r="A799" s="106"/>
      <c r="B799" s="217"/>
      <c r="C799" s="112" t="s">
        <v>230</v>
      </c>
      <c r="D799" s="124"/>
    </row>
    <row r="800" spans="1:60" s="264" customFormat="1" ht="15.75">
      <c r="A800" s="35"/>
      <c r="B800" s="35"/>
      <c r="C800" s="35"/>
      <c r="D800" s="35"/>
      <c r="E800" s="263"/>
      <c r="F800" s="263"/>
      <c r="G800" s="263"/>
      <c r="H800" s="263"/>
      <c r="I800" s="263"/>
      <c r="J800" s="263"/>
      <c r="K800" s="263"/>
      <c r="L800" s="263"/>
      <c r="M800" s="263"/>
      <c r="N800" s="263"/>
      <c r="O800" s="263"/>
      <c r="P800" s="263"/>
      <c r="Q800" s="263"/>
      <c r="R800" s="263"/>
      <c r="S800" s="263"/>
      <c r="T800" s="263"/>
      <c r="U800" s="263"/>
      <c r="V800" s="263"/>
      <c r="W800" s="263"/>
      <c r="X800" s="263"/>
      <c r="Y800" s="263"/>
      <c r="Z800" s="263"/>
      <c r="AA800" s="263"/>
      <c r="AB800" s="263"/>
      <c r="AC800" s="263"/>
      <c r="AD800" s="263"/>
      <c r="AE800" s="263"/>
      <c r="AF800" s="263"/>
      <c r="AG800" s="263"/>
      <c r="AH800" s="263"/>
      <c r="AI800" s="263"/>
      <c r="AJ800" s="263"/>
      <c r="AK800" s="263"/>
      <c r="AL800" s="263"/>
      <c r="AM800" s="263"/>
      <c r="AN800" s="263"/>
      <c r="AO800" s="263"/>
      <c r="AP800" s="263"/>
      <c r="AQ800" s="263"/>
      <c r="AR800" s="263"/>
      <c r="AS800" s="263"/>
      <c r="AT800" s="263"/>
      <c r="AU800" s="263"/>
      <c r="AV800" s="263"/>
      <c r="AW800" s="263"/>
      <c r="AX800" s="263"/>
      <c r="AY800" s="263"/>
      <c r="AZ800" s="263"/>
      <c r="BA800" s="263"/>
      <c r="BB800" s="263"/>
      <c r="BC800" s="263"/>
      <c r="BD800" s="263"/>
      <c r="BE800" s="263"/>
      <c r="BF800" s="263"/>
      <c r="BG800" s="263"/>
      <c r="BH800" s="263"/>
    </row>
    <row r="801" spans="1:4" s="25" customFormat="1" ht="15.75">
      <c r="A801" s="40">
        <v>90095</v>
      </c>
      <c r="B801" s="219"/>
      <c r="C801" s="19" t="s">
        <v>468</v>
      </c>
      <c r="D801" s="47">
        <f>SUM(D802+D806)</f>
        <v>60000</v>
      </c>
    </row>
    <row r="802" spans="1:4" s="30" customFormat="1" ht="15.75" hidden="1">
      <c r="A802" s="43"/>
      <c r="B802" s="154"/>
      <c r="C802" s="265" t="s">
        <v>149</v>
      </c>
      <c r="D802" s="65">
        <f>D803</f>
        <v>0</v>
      </c>
    </row>
    <row r="803" spans="1:4" s="30" customFormat="1" ht="15.75" hidden="1">
      <c r="A803" s="43"/>
      <c r="B803" s="152" t="s">
        <v>1312</v>
      </c>
      <c r="C803" s="139" t="s">
        <v>1313</v>
      </c>
      <c r="D803" s="65"/>
    </row>
    <row r="804" spans="1:4" s="30" customFormat="1" ht="31.5" hidden="1">
      <c r="A804" s="43"/>
      <c r="B804" s="152"/>
      <c r="C804" s="227" t="s">
        <v>1314</v>
      </c>
      <c r="D804" s="65"/>
    </row>
    <row r="805" spans="1:4" s="30" customFormat="1" ht="15.75" hidden="1">
      <c r="A805" s="43"/>
      <c r="B805" s="152"/>
      <c r="C805" s="139"/>
      <c r="D805" s="65"/>
    </row>
    <row r="806" spans="1:4" s="63" customFormat="1" ht="15.75">
      <c r="A806" s="117"/>
      <c r="B806" s="23"/>
      <c r="C806" s="137" t="s">
        <v>120</v>
      </c>
      <c r="D806" s="218">
        <f>D807+D808</f>
        <v>60000</v>
      </c>
    </row>
    <row r="807" spans="1:4" s="63" customFormat="1" ht="20.25" customHeight="1">
      <c r="A807" s="117"/>
      <c r="B807" s="140" t="s">
        <v>1308</v>
      </c>
      <c r="C807" s="137" t="s">
        <v>1309</v>
      </c>
      <c r="D807" s="218">
        <v>50000</v>
      </c>
    </row>
    <row r="808" spans="1:4" s="63" customFormat="1" ht="15.75">
      <c r="A808" s="117"/>
      <c r="B808" s="140" t="s">
        <v>1310</v>
      </c>
      <c r="C808" s="137" t="s">
        <v>1311</v>
      </c>
      <c r="D808" s="218">
        <v>10000</v>
      </c>
    </row>
    <row r="809" spans="1:4" s="14" customFormat="1" ht="15.75" customHeight="1">
      <c r="A809" s="34"/>
      <c r="B809" s="220"/>
      <c r="C809" s="262"/>
      <c r="D809" s="35"/>
    </row>
    <row r="810" spans="1:4" s="30" customFormat="1" ht="15.75">
      <c r="A810" s="43"/>
      <c r="B810" s="44"/>
      <c r="C810" s="43"/>
      <c r="D810" s="65"/>
    </row>
    <row r="811" spans="1:4" s="25" customFormat="1" ht="15" customHeight="1">
      <c r="A811" s="15">
        <v>921</v>
      </c>
      <c r="B811" s="142"/>
      <c r="C811" s="15" t="s">
        <v>487</v>
      </c>
      <c r="D811" s="16">
        <f>D835+D817+D822+D812+D828+D842</f>
        <v>-21731310</v>
      </c>
    </row>
    <row r="812" spans="1:4" s="30" customFormat="1" ht="15" customHeight="1" hidden="1">
      <c r="A812" s="266">
        <v>92105</v>
      </c>
      <c r="B812" s="266"/>
      <c r="C812" s="266" t="s">
        <v>1315</v>
      </c>
      <c r="D812" s="208">
        <f>D814</f>
        <v>0</v>
      </c>
    </row>
    <row r="813" spans="1:4" s="30" customFormat="1" ht="15" customHeight="1" hidden="1">
      <c r="A813" s="267"/>
      <c r="B813" s="267"/>
      <c r="C813" s="267" t="s">
        <v>1316</v>
      </c>
      <c r="D813" s="197"/>
    </row>
    <row r="814" spans="1:4" s="30" customFormat="1" ht="15" customHeight="1" hidden="1">
      <c r="A814" s="246"/>
      <c r="B814" s="30" t="s">
        <v>1317</v>
      </c>
      <c r="C814" s="64" t="s">
        <v>1318</v>
      </c>
      <c r="D814" s="65"/>
    </row>
    <row r="815" spans="1:4" s="30" customFormat="1" ht="47.25" customHeight="1" hidden="1">
      <c r="A815" s="38"/>
      <c r="B815" s="29"/>
      <c r="C815" s="52" t="s">
        <v>1319</v>
      </c>
      <c r="D815" s="65"/>
    </row>
    <row r="816" spans="1:4" s="30" customFormat="1" ht="15" customHeight="1" hidden="1">
      <c r="A816" s="38"/>
      <c r="B816" s="98"/>
      <c r="C816" s="38"/>
      <c r="D816" s="39"/>
    </row>
    <row r="817" spans="1:4" s="45" customFormat="1" ht="15.75" hidden="1">
      <c r="A817" s="41">
        <v>92110</v>
      </c>
      <c r="B817" s="51"/>
      <c r="C817" s="268" t="s">
        <v>155</v>
      </c>
      <c r="D817" s="42">
        <f>D819</f>
        <v>0</v>
      </c>
    </row>
    <row r="818" spans="1:4" s="44" customFormat="1" ht="15.75" hidden="1">
      <c r="A818" s="64"/>
      <c r="B818" s="30"/>
      <c r="C818" s="64" t="s">
        <v>1320</v>
      </c>
      <c r="D818" s="65">
        <f>SUM(D819)</f>
        <v>0</v>
      </c>
    </row>
    <row r="819" spans="1:4" s="30" customFormat="1" ht="15.75" hidden="1">
      <c r="A819" s="64"/>
      <c r="B819" s="30" t="s">
        <v>1321</v>
      </c>
      <c r="C819" s="64" t="s">
        <v>1322</v>
      </c>
      <c r="D819" s="65"/>
    </row>
    <row r="820" spans="1:4" s="44" customFormat="1" ht="15.75" hidden="1">
      <c r="A820" s="64"/>
      <c r="B820" s="30"/>
      <c r="C820" s="43" t="s">
        <v>1323</v>
      </c>
      <c r="D820" s="65"/>
    </row>
    <row r="821" spans="1:4" s="44" customFormat="1" ht="15.75" hidden="1">
      <c r="A821" s="64"/>
      <c r="B821" s="30"/>
      <c r="C821" s="43"/>
      <c r="D821" s="65"/>
    </row>
    <row r="822" spans="1:4" s="35" customFormat="1" ht="15.75">
      <c r="A822" s="40">
        <v>92113</v>
      </c>
      <c r="B822" s="17"/>
      <c r="C822" s="269" t="s">
        <v>157</v>
      </c>
      <c r="D822" s="47">
        <f>D823+D825</f>
        <v>-3696835</v>
      </c>
    </row>
    <row r="823" spans="1:4" s="14" customFormat="1" ht="15.75">
      <c r="A823" s="27"/>
      <c r="B823" s="25"/>
      <c r="C823" s="27" t="s">
        <v>1324</v>
      </c>
      <c r="D823" s="28">
        <f>D824</f>
        <v>327165</v>
      </c>
    </row>
    <row r="824" spans="1:4" s="25" customFormat="1" ht="15.75">
      <c r="A824" s="27"/>
      <c r="B824" s="25" t="s">
        <v>1325</v>
      </c>
      <c r="C824" s="27" t="s">
        <v>1326</v>
      </c>
      <c r="D824" s="28">
        <v>327165</v>
      </c>
    </row>
    <row r="825" spans="1:4" s="14" customFormat="1" ht="31.5">
      <c r="A825" s="27"/>
      <c r="B825" s="25" t="s">
        <v>1327</v>
      </c>
      <c r="C825" s="27" t="s">
        <v>1328</v>
      </c>
      <c r="D825" s="28">
        <v>-4024000</v>
      </c>
    </row>
    <row r="826" spans="1:4" s="14" customFormat="1" ht="46.5" customHeight="1">
      <c r="A826" s="27"/>
      <c r="B826" s="25"/>
      <c r="C826" s="106" t="s">
        <v>1329</v>
      </c>
      <c r="D826" s="28"/>
    </row>
    <row r="827" spans="1:4" s="14" customFormat="1" ht="15.75" customHeight="1">
      <c r="A827" s="27"/>
      <c r="B827" s="25"/>
      <c r="C827" s="34"/>
      <c r="D827" s="28"/>
    </row>
    <row r="828" spans="1:4" s="35" customFormat="1" ht="15.75">
      <c r="A828" s="40">
        <v>92116</v>
      </c>
      <c r="B828" s="17"/>
      <c r="C828" s="40" t="s">
        <v>163</v>
      </c>
      <c r="D828" s="47">
        <f>D829</f>
        <v>-11845475</v>
      </c>
    </row>
    <row r="829" spans="1:4" s="14" customFormat="1" ht="15.75">
      <c r="A829" s="27"/>
      <c r="B829" s="25"/>
      <c r="C829" s="27" t="s">
        <v>164</v>
      </c>
      <c r="D829" s="28">
        <f>SUM(D830:D833)</f>
        <v>-11845475</v>
      </c>
    </row>
    <row r="830" spans="1:4" s="25" customFormat="1" ht="15.75">
      <c r="A830" s="27"/>
      <c r="B830" s="25" t="s">
        <v>1330</v>
      </c>
      <c r="C830" s="27" t="s">
        <v>1331</v>
      </c>
      <c r="D830" s="28">
        <v>-11900475</v>
      </c>
    </row>
    <row r="831" spans="1:4" s="25" customFormat="1" ht="30">
      <c r="A831" s="27"/>
      <c r="C831" s="106" t="s">
        <v>1332</v>
      </c>
      <c r="D831" s="28"/>
    </row>
    <row r="832" spans="1:4" s="25" customFormat="1" ht="15.75">
      <c r="A832" s="27"/>
      <c r="C832" s="106" t="s">
        <v>258</v>
      </c>
      <c r="D832" s="28"/>
    </row>
    <row r="833" spans="1:4" s="25" customFormat="1" ht="15.75">
      <c r="A833" s="27"/>
      <c r="B833" s="25" t="s">
        <v>1333</v>
      </c>
      <c r="C833" s="27" t="s">
        <v>1334</v>
      </c>
      <c r="D833" s="28">
        <v>55000</v>
      </c>
    </row>
    <row r="834" spans="1:4" s="30" customFormat="1" ht="15.75" hidden="1">
      <c r="A834" s="64"/>
      <c r="C834" s="125"/>
      <c r="D834" s="65"/>
    </row>
    <row r="835" spans="1:4" s="45" customFormat="1" ht="15.75" hidden="1">
      <c r="A835" s="41">
        <v>92118</v>
      </c>
      <c r="B835" s="51"/>
      <c r="C835" s="41" t="s">
        <v>1335</v>
      </c>
      <c r="D835" s="42">
        <f>D836+D839</f>
        <v>0</v>
      </c>
    </row>
    <row r="836" spans="1:4" s="44" customFormat="1" ht="15.75" hidden="1">
      <c r="A836" s="64"/>
      <c r="B836" s="30"/>
      <c r="C836" s="64" t="s">
        <v>167</v>
      </c>
      <c r="D836" s="65">
        <f>D837+D839</f>
        <v>0</v>
      </c>
    </row>
    <row r="837" spans="1:4" s="30" customFormat="1" ht="15.75" hidden="1">
      <c r="A837" s="64"/>
      <c r="B837" s="30" t="s">
        <v>1336</v>
      </c>
      <c r="C837" s="64" t="s">
        <v>1337</v>
      </c>
      <c r="D837" s="65"/>
    </row>
    <row r="838" spans="1:4" s="30" customFormat="1" ht="60" hidden="1">
      <c r="A838" s="64"/>
      <c r="C838" s="125" t="s">
        <v>1338</v>
      </c>
      <c r="D838" s="65"/>
    </row>
    <row r="839" spans="1:4" s="30" customFormat="1" ht="15.75" hidden="1">
      <c r="A839" s="64"/>
      <c r="B839" s="30" t="s">
        <v>1339</v>
      </c>
      <c r="C839" s="64" t="s">
        <v>1340</v>
      </c>
      <c r="D839" s="65"/>
    </row>
    <row r="840" spans="1:4" s="126" customFormat="1" ht="18" customHeight="1" hidden="1">
      <c r="A840" s="178"/>
      <c r="B840" s="152"/>
      <c r="C840" s="125" t="s">
        <v>1341</v>
      </c>
      <c r="D840" s="77"/>
    </row>
    <row r="841" spans="1:4" s="126" customFormat="1" ht="18" customHeight="1">
      <c r="A841" s="178"/>
      <c r="B841" s="152"/>
      <c r="C841" s="125"/>
      <c r="D841" s="77"/>
    </row>
    <row r="842" spans="1:4" s="35" customFormat="1" ht="15.75">
      <c r="A842" s="40">
        <v>92195</v>
      </c>
      <c r="B842" s="17"/>
      <c r="C842" s="40" t="s">
        <v>468</v>
      </c>
      <c r="D842" s="47">
        <f>D843</f>
        <v>-6189000</v>
      </c>
    </row>
    <row r="843" spans="1:4" s="25" customFormat="1" ht="34.5" customHeight="1">
      <c r="A843" s="27"/>
      <c r="B843" s="25" t="s">
        <v>1342</v>
      </c>
      <c r="C843" s="27" t="s">
        <v>1343</v>
      </c>
      <c r="D843" s="28">
        <v>-6189000</v>
      </c>
    </row>
    <row r="844" spans="1:4" s="25" customFormat="1" ht="30">
      <c r="A844" s="27"/>
      <c r="C844" s="106" t="s">
        <v>1344</v>
      </c>
      <c r="D844" s="28"/>
    </row>
    <row r="845" s="45" customFormat="1" ht="24.75" customHeight="1"/>
    <row r="846" spans="1:4" s="35" customFormat="1" ht="33" customHeight="1">
      <c r="A846" s="15">
        <v>925</v>
      </c>
      <c r="B846" s="142"/>
      <c r="C846" s="270" t="s">
        <v>89</v>
      </c>
      <c r="D846" s="216">
        <f>D847</f>
        <v>50000</v>
      </c>
    </row>
    <row r="847" spans="1:4" s="14" customFormat="1" ht="15.75">
      <c r="A847" s="40">
        <v>92504</v>
      </c>
      <c r="B847" s="17"/>
      <c r="C847" s="170" t="s">
        <v>90</v>
      </c>
      <c r="D847" s="164">
        <f>D848</f>
        <v>50000</v>
      </c>
    </row>
    <row r="848" spans="1:4" s="14" customFormat="1" ht="15.75">
      <c r="A848" s="27"/>
      <c r="B848" s="25"/>
      <c r="C848" s="156" t="s">
        <v>180</v>
      </c>
      <c r="D848" s="157">
        <f>D850</f>
        <v>50000</v>
      </c>
    </row>
    <row r="849" spans="1:4" s="14" customFormat="1" ht="15.75">
      <c r="A849" s="34"/>
      <c r="C849" s="244" t="s">
        <v>220</v>
      </c>
      <c r="D849" s="230"/>
    </row>
    <row r="850" spans="1:4" s="25" customFormat="1" ht="15.75">
      <c r="A850" s="27"/>
      <c r="B850" s="25" t="s">
        <v>1345</v>
      </c>
      <c r="C850" s="27" t="s">
        <v>1346</v>
      </c>
      <c r="D850" s="157">
        <v>50000</v>
      </c>
    </row>
    <row r="851" spans="1:4" s="30" customFormat="1" ht="15.75" hidden="1">
      <c r="A851" s="64"/>
      <c r="B851" s="30" t="s">
        <v>1347</v>
      </c>
      <c r="C851" s="64" t="s">
        <v>1348</v>
      </c>
      <c r="D851" s="165"/>
    </row>
    <row r="852" spans="1:4" s="30" customFormat="1" ht="15.75" hidden="1">
      <c r="A852" s="64"/>
      <c r="B852" s="30" t="s">
        <v>1349</v>
      </c>
      <c r="C852" s="64" t="s">
        <v>1350</v>
      </c>
      <c r="D852" s="165"/>
    </row>
    <row r="853" spans="1:4" s="30" customFormat="1" ht="31.5" hidden="1">
      <c r="A853" s="64"/>
      <c r="B853" s="30" t="s">
        <v>1351</v>
      </c>
      <c r="C853" s="139" t="s">
        <v>1352</v>
      </c>
      <c r="D853" s="165"/>
    </row>
    <row r="854" spans="1:4" s="30" customFormat="1" ht="15.75" hidden="1">
      <c r="A854" s="64"/>
      <c r="B854" s="30" t="s">
        <v>1353</v>
      </c>
      <c r="C854" s="139" t="s">
        <v>202</v>
      </c>
      <c r="D854" s="165"/>
    </row>
    <row r="855" spans="1:4" s="126" customFormat="1" ht="30" hidden="1">
      <c r="A855" s="178"/>
      <c r="B855" s="152"/>
      <c r="C855" s="174" t="s">
        <v>1354</v>
      </c>
      <c r="D855" s="238"/>
    </row>
    <row r="856" spans="1:4" s="44" customFormat="1" ht="8.25" customHeight="1">
      <c r="A856" s="64"/>
      <c r="B856" s="30"/>
      <c r="C856" s="64"/>
      <c r="D856" s="165"/>
    </row>
    <row r="857" spans="1:4" s="35" customFormat="1" ht="17.25" customHeight="1">
      <c r="A857" s="15">
        <v>926</v>
      </c>
      <c r="B857" s="142"/>
      <c r="C857" s="114" t="s">
        <v>489</v>
      </c>
      <c r="D857" s="16">
        <f>D870+D885+D858</f>
        <v>7298068</v>
      </c>
    </row>
    <row r="858" spans="1:4" s="14" customFormat="1" ht="15.75">
      <c r="A858" s="40">
        <v>92601</v>
      </c>
      <c r="B858" s="17"/>
      <c r="C858" s="19" t="s">
        <v>83</v>
      </c>
      <c r="D858" s="47">
        <f>SUM(D859:D865)</f>
        <v>8113768</v>
      </c>
    </row>
    <row r="859" spans="1:4" s="25" customFormat="1" ht="31.5">
      <c r="A859" s="27"/>
      <c r="B859" s="140" t="s">
        <v>1355</v>
      </c>
      <c r="C859" s="109" t="s">
        <v>1356</v>
      </c>
      <c r="D859" s="157">
        <f>1200000+450000</f>
        <v>1650000</v>
      </c>
    </row>
    <row r="860" spans="1:4" s="25" customFormat="1" ht="31.5">
      <c r="A860" s="27"/>
      <c r="B860" s="140" t="s">
        <v>1357</v>
      </c>
      <c r="C860" s="109" t="s">
        <v>1358</v>
      </c>
      <c r="D860" s="157">
        <f>1200000+400000</f>
        <v>1600000</v>
      </c>
    </row>
    <row r="861" spans="1:4" s="25" customFormat="1" ht="31.5">
      <c r="A861" s="27"/>
      <c r="B861" s="140" t="s">
        <v>1359</v>
      </c>
      <c r="C861" s="109" t="s">
        <v>1360</v>
      </c>
      <c r="D861" s="157">
        <f>1200000+400000</f>
        <v>1600000</v>
      </c>
    </row>
    <row r="862" spans="1:4" s="25" customFormat="1" ht="31.5">
      <c r="A862" s="27"/>
      <c r="B862" s="140" t="s">
        <v>306</v>
      </c>
      <c r="C862" s="109" t="s">
        <v>307</v>
      </c>
      <c r="D862" s="157">
        <f>1200000+400000</f>
        <v>1600000</v>
      </c>
    </row>
    <row r="863" spans="1:4" s="25" customFormat="1" ht="31.5">
      <c r="A863" s="34"/>
      <c r="B863" s="25" t="s">
        <v>1361</v>
      </c>
      <c r="C863" s="109" t="s">
        <v>1362</v>
      </c>
      <c r="D863" s="28">
        <f>1200000+400000</f>
        <v>1600000</v>
      </c>
    </row>
    <row r="864" spans="1:4" s="14" customFormat="1" ht="63.75" customHeight="1">
      <c r="A864" s="34"/>
      <c r="C864" s="36" t="s">
        <v>1363</v>
      </c>
      <c r="D864" s="35"/>
    </row>
    <row r="865" spans="1:4" s="23" customFormat="1" ht="20.25" customHeight="1">
      <c r="A865" s="117"/>
      <c r="C865" s="118" t="s">
        <v>120</v>
      </c>
      <c r="D865" s="176">
        <f>SUM(D866:D868)</f>
        <v>63768</v>
      </c>
    </row>
    <row r="866" spans="1:4" s="225" customFormat="1" ht="21" customHeight="1">
      <c r="A866" s="119"/>
      <c r="B866" s="140" t="s">
        <v>1364</v>
      </c>
      <c r="C866" s="137" t="s">
        <v>1365</v>
      </c>
      <c r="D866" s="218">
        <v>11000</v>
      </c>
    </row>
    <row r="867" spans="1:4" s="120" customFormat="1" ht="21" customHeight="1">
      <c r="A867" s="119"/>
      <c r="B867" s="140" t="s">
        <v>1366</v>
      </c>
      <c r="C867" s="137" t="s">
        <v>1367</v>
      </c>
      <c r="D867" s="218">
        <v>29768</v>
      </c>
    </row>
    <row r="868" spans="1:4" s="120" customFormat="1" ht="17.25" customHeight="1">
      <c r="A868" s="119"/>
      <c r="B868" s="140" t="s">
        <v>1368</v>
      </c>
      <c r="C868" s="137" t="s">
        <v>1369</v>
      </c>
      <c r="D868" s="218">
        <v>23000</v>
      </c>
    </row>
    <row r="869" spans="1:4" s="44" customFormat="1" ht="12" customHeight="1">
      <c r="A869" s="45"/>
      <c r="B869" s="45"/>
      <c r="C869" s="45"/>
      <c r="D869" s="45"/>
    </row>
    <row r="870" spans="1:4" s="14" customFormat="1" ht="15.75">
      <c r="A870" s="40">
        <v>92604</v>
      </c>
      <c r="B870" s="17"/>
      <c r="C870" s="19" t="s">
        <v>530</v>
      </c>
      <c r="D870" s="47">
        <f>D871</f>
        <v>-654000</v>
      </c>
    </row>
    <row r="871" spans="1:4" s="25" customFormat="1" ht="15.75">
      <c r="A871" s="34"/>
      <c r="B871" s="14"/>
      <c r="C871" s="229" t="s">
        <v>1370</v>
      </c>
      <c r="D871" s="28">
        <f>SUM(D872:D883)</f>
        <v>-654000</v>
      </c>
    </row>
    <row r="872" spans="1:4" s="25" customFormat="1" ht="15.75">
      <c r="A872" s="34"/>
      <c r="B872" s="25" t="s">
        <v>1371</v>
      </c>
      <c r="C872" s="229" t="s">
        <v>202</v>
      </c>
      <c r="D872" s="28">
        <v>46000</v>
      </c>
    </row>
    <row r="873" spans="1:4" s="107" customFormat="1" ht="31.5" customHeight="1">
      <c r="A873" s="106"/>
      <c r="C873" s="271" t="s">
        <v>1372</v>
      </c>
      <c r="D873" s="37"/>
    </row>
    <row r="874" spans="1:4" s="202" customFormat="1" ht="15.75" hidden="1">
      <c r="A874" s="272"/>
      <c r="B874" s="202" t="s">
        <v>1373</v>
      </c>
      <c r="C874" s="273" t="s">
        <v>1374</v>
      </c>
      <c r="D874" s="201"/>
    </row>
    <row r="875" spans="1:4" s="144" customFormat="1" ht="31.5" customHeight="1" hidden="1">
      <c r="A875" s="143"/>
      <c r="C875" s="274" t="s">
        <v>1375</v>
      </c>
      <c r="D875" s="146"/>
    </row>
    <row r="876" spans="1:4" s="25" customFormat="1" ht="15.75">
      <c r="A876" s="34"/>
      <c r="B876" s="25" t="s">
        <v>1376</v>
      </c>
      <c r="C876" s="229" t="s">
        <v>1377</v>
      </c>
      <c r="D876" s="28">
        <v>500000</v>
      </c>
    </row>
    <row r="877" spans="1:4" s="107" customFormat="1" ht="15">
      <c r="A877" s="106"/>
      <c r="C877" s="271" t="s">
        <v>1378</v>
      </c>
      <c r="D877" s="37"/>
    </row>
    <row r="878" spans="1:4" s="25" customFormat="1" ht="31.5">
      <c r="A878" s="34"/>
      <c r="B878" s="25" t="s">
        <v>1361</v>
      </c>
      <c r="C878" s="109" t="s">
        <v>1362</v>
      </c>
      <c r="D878" s="28">
        <v>-1200000</v>
      </c>
    </row>
    <row r="879" spans="1:4" s="107" customFormat="1" ht="30">
      <c r="A879" s="106"/>
      <c r="C879" s="36" t="s">
        <v>1379</v>
      </c>
      <c r="D879" s="37"/>
    </row>
    <row r="880" spans="1:4" s="107" customFormat="1" ht="8.25" customHeight="1" hidden="1">
      <c r="A880" s="106"/>
      <c r="C880" s="271"/>
      <c r="D880" s="37"/>
    </row>
    <row r="881" spans="1:4" s="144" customFormat="1" ht="15" hidden="1">
      <c r="A881" s="143"/>
      <c r="C881" s="274" t="s">
        <v>258</v>
      </c>
      <c r="D881" s="146"/>
    </row>
    <row r="882" spans="1:4" s="202" customFormat="1" ht="15.75" hidden="1">
      <c r="A882" s="272"/>
      <c r="B882" s="202" t="s">
        <v>1380</v>
      </c>
      <c r="C882" s="273" t="s">
        <v>1381</v>
      </c>
      <c r="D882" s="201"/>
    </row>
    <row r="883" spans="1:4" s="144" customFormat="1" ht="30" hidden="1">
      <c r="A883" s="143"/>
      <c r="C883" s="274" t="s">
        <v>1382</v>
      </c>
      <c r="D883" s="146"/>
    </row>
    <row r="884" spans="1:4" s="44" customFormat="1" ht="12" customHeight="1">
      <c r="A884" s="45"/>
      <c r="B884" s="45"/>
      <c r="C884" s="45"/>
      <c r="D884" s="45"/>
    </row>
    <row r="885" spans="1:4" s="14" customFormat="1" ht="15.75">
      <c r="A885" s="40">
        <v>92695</v>
      </c>
      <c r="B885" s="17"/>
      <c r="C885" s="19" t="s">
        <v>468</v>
      </c>
      <c r="D885" s="47">
        <f>SUM(D886:D889)</f>
        <v>-161700</v>
      </c>
    </row>
    <row r="886" spans="1:4" s="44" customFormat="1" ht="15.75" hidden="1">
      <c r="A886" s="43"/>
      <c r="C886" s="227" t="s">
        <v>220</v>
      </c>
      <c r="D886" s="45"/>
    </row>
    <row r="887" spans="1:4" s="30" customFormat="1" ht="15.75" hidden="1">
      <c r="A887" s="43"/>
      <c r="B887" s="30" t="s">
        <v>1383</v>
      </c>
      <c r="C887" s="265" t="s">
        <v>202</v>
      </c>
      <c r="D887" s="65"/>
    </row>
    <row r="888" spans="1:4" s="126" customFormat="1" ht="30" hidden="1">
      <c r="A888" s="125"/>
      <c r="C888" s="275" t="s">
        <v>1384</v>
      </c>
      <c r="D888" s="53"/>
    </row>
    <row r="889" spans="1:4" s="14" customFormat="1" ht="18.75" customHeight="1">
      <c r="A889" s="34"/>
      <c r="C889" s="229" t="s">
        <v>192</v>
      </c>
      <c r="D889" s="157">
        <f>SUM(D890:D896)</f>
        <v>-161700</v>
      </c>
    </row>
    <row r="890" spans="1:4" s="276" customFormat="1" ht="18" customHeight="1">
      <c r="A890" s="234"/>
      <c r="B890" s="232" t="s">
        <v>1385</v>
      </c>
      <c r="C890" s="161" t="s">
        <v>1386</v>
      </c>
      <c r="D890" s="218">
        <v>25000</v>
      </c>
    </row>
    <row r="891" spans="1:4" s="276" customFormat="1" ht="46.5" customHeight="1">
      <c r="A891" s="234"/>
      <c r="B891" s="232"/>
      <c r="C891" s="106" t="s">
        <v>1387</v>
      </c>
      <c r="D891" s="218"/>
    </row>
    <row r="892" spans="1:4" s="276" customFormat="1" ht="18" customHeight="1">
      <c r="A892" s="234"/>
      <c r="B892" s="232" t="s">
        <v>1388</v>
      </c>
      <c r="C892" s="161" t="s">
        <v>1305</v>
      </c>
      <c r="D892" s="218">
        <v>-200000</v>
      </c>
    </row>
    <row r="893" spans="1:4" s="276" customFormat="1" ht="18" customHeight="1">
      <c r="A893" s="234"/>
      <c r="B893" s="232" t="s">
        <v>1389</v>
      </c>
      <c r="C893" s="161" t="s">
        <v>1390</v>
      </c>
      <c r="D893" s="218">
        <f>-3000-3000</f>
        <v>-6000</v>
      </c>
    </row>
    <row r="894" spans="1:4" s="276" customFormat="1" ht="18" customHeight="1">
      <c r="A894" s="234"/>
      <c r="B894" s="232" t="s">
        <v>1391</v>
      </c>
      <c r="C894" s="161" t="s">
        <v>1392</v>
      </c>
      <c r="D894" s="218">
        <v>13300</v>
      </c>
    </row>
    <row r="895" spans="1:4" s="276" customFormat="1" ht="18" customHeight="1">
      <c r="A895" s="234"/>
      <c r="B895" s="232" t="s">
        <v>1393</v>
      </c>
      <c r="C895" s="161" t="s">
        <v>1394</v>
      </c>
      <c r="D895" s="218">
        <v>2000</v>
      </c>
    </row>
    <row r="896" spans="1:4" s="120" customFormat="1" ht="17.25" customHeight="1">
      <c r="A896" s="119"/>
      <c r="B896" s="140" t="s">
        <v>1395</v>
      </c>
      <c r="C896" s="137" t="s">
        <v>1396</v>
      </c>
      <c r="D896" s="218">
        <v>4000</v>
      </c>
    </row>
    <row r="897" spans="1:4" s="126" customFormat="1" ht="19.5" customHeight="1">
      <c r="A897" s="125"/>
      <c r="C897" s="52"/>
      <c r="D897" s="53"/>
    </row>
    <row r="898" spans="1:4" s="126" customFormat="1" ht="19.5" customHeight="1">
      <c r="A898" s="125"/>
      <c r="C898" s="52"/>
      <c r="D898" s="53"/>
    </row>
    <row r="899" spans="1:4" s="7" customFormat="1" ht="15.75" customHeight="1">
      <c r="A899" s="703" t="s">
        <v>1397</v>
      </c>
      <c r="B899" s="703"/>
      <c r="C899" s="703"/>
      <c r="D899" s="13">
        <f>D901+D924</f>
        <v>101147</v>
      </c>
    </row>
    <row r="900" spans="1:4" s="7" customFormat="1" ht="15.75">
      <c r="A900" s="103" t="s">
        <v>428</v>
      </c>
      <c r="B900" s="105"/>
      <c r="C900" s="15"/>
      <c r="D900" s="16"/>
    </row>
    <row r="901" spans="1:4" s="7" customFormat="1" ht="15.75">
      <c r="A901" s="277" t="s">
        <v>1398</v>
      </c>
      <c r="B901" s="13"/>
      <c r="C901" s="13"/>
      <c r="D901" s="13">
        <f>D903</f>
        <v>4831</v>
      </c>
    </row>
    <row r="902" spans="1:4" s="7" customFormat="1" ht="15.75">
      <c r="A902" s="278" t="s">
        <v>428</v>
      </c>
      <c r="B902" s="279"/>
      <c r="C902" s="24"/>
      <c r="D902" s="16"/>
    </row>
    <row r="903" spans="1:4" s="7" customFormat="1" ht="15.75" customHeight="1">
      <c r="A903" s="703" t="s">
        <v>114</v>
      </c>
      <c r="B903" s="703"/>
      <c r="C903" s="13"/>
      <c r="D903" s="13">
        <f>D913+D909+D905</f>
        <v>4831</v>
      </c>
    </row>
    <row r="904" spans="1:4" s="281" customFormat="1" ht="15.75" customHeight="1" hidden="1">
      <c r="A904" s="205"/>
      <c r="B904" s="205"/>
      <c r="C904" s="280"/>
      <c r="D904" s="280"/>
    </row>
    <row r="905" spans="1:4" s="283" customFormat="1" ht="15.75" customHeight="1" hidden="1">
      <c r="A905" s="282" t="s">
        <v>478</v>
      </c>
      <c r="B905" s="203"/>
      <c r="C905" s="203" t="s">
        <v>479</v>
      </c>
      <c r="D905" s="280">
        <f>D906</f>
        <v>0</v>
      </c>
    </row>
    <row r="906" spans="1:4" s="286" customFormat="1" ht="15.75" customHeight="1" hidden="1">
      <c r="A906" s="284" t="s">
        <v>480</v>
      </c>
      <c r="B906" s="212"/>
      <c r="C906" s="212" t="s">
        <v>468</v>
      </c>
      <c r="D906" s="285"/>
    </row>
    <row r="907" spans="1:4" s="283" customFormat="1" ht="104.25" customHeight="1" hidden="1">
      <c r="A907" s="280"/>
      <c r="B907" s="280"/>
      <c r="C907" s="143" t="s">
        <v>1399</v>
      </c>
      <c r="D907" s="223"/>
    </row>
    <row r="908" spans="1:4" s="283" customFormat="1" ht="15.75" customHeight="1">
      <c r="A908" s="280"/>
      <c r="B908" s="280"/>
      <c r="C908" s="280"/>
      <c r="D908" s="280"/>
    </row>
    <row r="909" spans="1:4" s="7" customFormat="1" ht="35.25" customHeight="1">
      <c r="A909" s="104" t="s">
        <v>1400</v>
      </c>
      <c r="B909" s="15"/>
      <c r="C909" s="15" t="s">
        <v>607</v>
      </c>
      <c r="D909" s="16">
        <f>D910</f>
        <v>4831</v>
      </c>
    </row>
    <row r="910" spans="1:4" s="287" customFormat="1" ht="15.75" customHeight="1">
      <c r="A910" s="48">
        <v>75113</v>
      </c>
      <c r="B910" s="19"/>
      <c r="C910" s="19" t="s">
        <v>608</v>
      </c>
      <c r="D910" s="47">
        <v>4831</v>
      </c>
    </row>
    <row r="911" spans="1:4" s="283" customFormat="1" ht="62.25" customHeight="1">
      <c r="A911" s="280"/>
      <c r="B911" s="280"/>
      <c r="C911" s="106" t="s">
        <v>1401</v>
      </c>
      <c r="D911" s="223"/>
    </row>
    <row r="912" spans="1:4" s="1" customFormat="1" ht="15.75" customHeight="1">
      <c r="A912" s="39"/>
      <c r="B912" s="39"/>
      <c r="C912" s="39"/>
      <c r="D912" s="39"/>
    </row>
    <row r="913" spans="1:4" s="1" customFormat="1" ht="15.75" customHeight="1" hidden="1">
      <c r="A913" s="38">
        <v>852</v>
      </c>
      <c r="B913" s="98"/>
      <c r="C913" s="141" t="s">
        <v>594</v>
      </c>
      <c r="D913" s="39">
        <f>D914+D917+D920</f>
        <v>0</v>
      </c>
    </row>
    <row r="914" spans="1:4" s="1" customFormat="1" ht="48.75" customHeight="1" hidden="1">
      <c r="A914" s="41">
        <v>85212</v>
      </c>
      <c r="B914" s="51"/>
      <c r="C914" s="59" t="s">
        <v>1402</v>
      </c>
      <c r="D914" s="42"/>
    </row>
    <row r="915" spans="1:4" s="1" customFormat="1" ht="42" customHeight="1" hidden="1">
      <c r="A915" s="125"/>
      <c r="B915" s="126"/>
      <c r="C915" s="125" t="s">
        <v>1403</v>
      </c>
      <c r="D915" s="45"/>
    </row>
    <row r="916" spans="1:4" s="1" customFormat="1" ht="15.75" customHeight="1" hidden="1">
      <c r="A916" s="38"/>
      <c r="B916" s="98"/>
      <c r="C916" s="141"/>
      <c r="D916" s="39"/>
    </row>
    <row r="917" spans="1:4" s="1" customFormat="1" ht="45" customHeight="1" hidden="1">
      <c r="A917" s="41">
        <v>85213</v>
      </c>
      <c r="B917" s="51"/>
      <c r="C917" s="59" t="s">
        <v>1404</v>
      </c>
      <c r="D917" s="42"/>
    </row>
    <row r="918" spans="1:4" s="1" customFormat="1" ht="42" customHeight="1" hidden="1">
      <c r="A918" s="125"/>
      <c r="B918" s="126"/>
      <c r="C918" s="125" t="s">
        <v>1405</v>
      </c>
      <c r="D918" s="45"/>
    </row>
    <row r="919" spans="1:4" s="1" customFormat="1" ht="15.75" customHeight="1" hidden="1">
      <c r="A919" s="38"/>
      <c r="B919" s="98"/>
      <c r="C919" s="141"/>
      <c r="D919" s="39"/>
    </row>
    <row r="920" spans="1:4" s="1" customFormat="1" ht="30.75" customHeight="1" hidden="1">
      <c r="A920" s="41">
        <v>85214</v>
      </c>
      <c r="B920" s="51"/>
      <c r="C920" s="59" t="s">
        <v>595</v>
      </c>
      <c r="D920" s="42">
        <f>D921+D922</f>
        <v>0</v>
      </c>
    </row>
    <row r="921" spans="1:4" s="1" customFormat="1" ht="66" customHeight="1" hidden="1">
      <c r="A921" s="125"/>
      <c r="B921" s="126"/>
      <c r="C921" s="125" t="s">
        <v>1406</v>
      </c>
      <c r="D921" s="45"/>
    </row>
    <row r="922" spans="1:4" s="1" customFormat="1" ht="33.75" customHeight="1" hidden="1">
      <c r="A922" s="125"/>
      <c r="B922" s="126"/>
      <c r="C922" s="125" t="s">
        <v>1407</v>
      </c>
      <c r="D922" s="45"/>
    </row>
    <row r="923" spans="1:4" s="1" customFormat="1" ht="15.75" customHeight="1">
      <c r="A923" s="39"/>
      <c r="B923" s="39"/>
      <c r="C923" s="39"/>
      <c r="D923" s="39"/>
    </row>
    <row r="924" spans="1:4" s="288" customFormat="1" ht="15" customHeight="1">
      <c r="A924" s="277" t="s">
        <v>1408</v>
      </c>
      <c r="B924" s="13"/>
      <c r="C924" s="13"/>
      <c r="D924" s="13">
        <f>D926</f>
        <v>96316</v>
      </c>
    </row>
    <row r="925" spans="1:4" s="7" customFormat="1" ht="15.75">
      <c r="A925" s="278" t="s">
        <v>428</v>
      </c>
      <c r="B925" s="279"/>
      <c r="C925" s="24"/>
      <c r="D925" s="16"/>
    </row>
    <row r="926" spans="1:4" s="7" customFormat="1" ht="15.75" customHeight="1">
      <c r="A926" s="703" t="s">
        <v>114</v>
      </c>
      <c r="B926" s="703"/>
      <c r="C926" s="13"/>
      <c r="D926" s="13">
        <f>D928+D932</f>
        <v>96316</v>
      </c>
    </row>
    <row r="927" spans="1:4" s="290" customFormat="1" ht="15" customHeight="1" hidden="1">
      <c r="A927" s="289"/>
      <c r="B927" s="39"/>
      <c r="C927" s="289"/>
      <c r="D927" s="65"/>
    </row>
    <row r="928" spans="1:4" s="1" customFormat="1" ht="15.75" customHeight="1" hidden="1">
      <c r="A928" s="38">
        <v>710</v>
      </c>
      <c r="B928" s="704" t="s">
        <v>1409</v>
      </c>
      <c r="C928" s="705"/>
      <c r="D928" s="39">
        <f>D929</f>
        <v>0</v>
      </c>
    </row>
    <row r="929" spans="1:4" s="1" customFormat="1" ht="15.75" customHeight="1" hidden="1">
      <c r="A929" s="41">
        <v>71035</v>
      </c>
      <c r="B929" s="291"/>
      <c r="C929" s="41" t="s">
        <v>5</v>
      </c>
      <c r="D929" s="42">
        <f>D930</f>
        <v>0</v>
      </c>
    </row>
    <row r="930" spans="1:4" s="1" customFormat="1" ht="50.25" customHeight="1" hidden="1">
      <c r="A930" s="39"/>
      <c r="B930" s="39"/>
      <c r="C930" s="125" t="s">
        <v>1410</v>
      </c>
      <c r="D930" s="45"/>
    </row>
    <row r="931" spans="1:4" s="7" customFormat="1" ht="18.75" customHeight="1">
      <c r="A931" s="16"/>
      <c r="B931" s="16"/>
      <c r="C931" s="106"/>
      <c r="D931" s="35"/>
    </row>
    <row r="932" spans="1:4" s="14" customFormat="1" ht="15.75">
      <c r="A932" s="15">
        <v>750</v>
      </c>
      <c r="B932" s="142"/>
      <c r="C932" s="114" t="s">
        <v>457</v>
      </c>
      <c r="D932" s="16">
        <f>D933</f>
        <v>96316</v>
      </c>
    </row>
    <row r="933" spans="1:4" s="14" customFormat="1" ht="15.75">
      <c r="A933" s="40">
        <v>75023</v>
      </c>
      <c r="B933" s="17"/>
      <c r="C933" s="19" t="s">
        <v>549</v>
      </c>
      <c r="D933" s="47">
        <f>D935</f>
        <v>96316</v>
      </c>
    </row>
    <row r="934" spans="1:4" s="44" customFormat="1" ht="15.75" hidden="1">
      <c r="A934" s="43"/>
      <c r="C934" s="139" t="s">
        <v>830</v>
      </c>
      <c r="D934" s="65"/>
    </row>
    <row r="935" spans="1:4" s="107" customFormat="1" ht="60">
      <c r="A935" s="105"/>
      <c r="B935" s="110"/>
      <c r="C935" s="36" t="s">
        <v>1411</v>
      </c>
      <c r="D935" s="37">
        <v>96316</v>
      </c>
    </row>
    <row r="936" spans="1:4" s="152" customFormat="1" ht="15" hidden="1">
      <c r="A936" s="149"/>
      <c r="B936" s="150"/>
      <c r="C936" s="151" t="s">
        <v>835</v>
      </c>
      <c r="D936" s="77"/>
    </row>
    <row r="937" spans="1:4" s="126" customFormat="1" ht="60" hidden="1">
      <c r="A937" s="153"/>
      <c r="B937" s="154"/>
      <c r="C937" s="52" t="s">
        <v>836</v>
      </c>
      <c r="D937" s="53"/>
    </row>
    <row r="938" s="45" customFormat="1" ht="15" customHeight="1"/>
    <row r="939" spans="1:210" s="107" customFormat="1" ht="19.5" customHeight="1">
      <c r="A939" s="106"/>
      <c r="C939" s="36"/>
      <c r="D939" s="37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5"/>
      <c r="BQ939" s="45"/>
      <c r="BR939" s="45"/>
      <c r="BS939" s="45"/>
      <c r="BT939" s="45"/>
      <c r="BU939" s="45"/>
      <c r="BV939" s="45"/>
      <c r="BW939" s="45"/>
      <c r="BX939" s="45"/>
      <c r="BY939" s="45"/>
      <c r="BZ939" s="45"/>
      <c r="CA939" s="45"/>
      <c r="CB939" s="45"/>
      <c r="CC939" s="45"/>
      <c r="CD939" s="45"/>
      <c r="CE939" s="45"/>
      <c r="CF939" s="45"/>
      <c r="CG939" s="45"/>
      <c r="CH939" s="45"/>
      <c r="CI939" s="45"/>
      <c r="CJ939" s="45"/>
      <c r="CK939" s="45"/>
      <c r="CL939" s="45"/>
      <c r="CM939" s="45"/>
      <c r="CN939" s="45"/>
      <c r="CO939" s="45"/>
      <c r="CP939" s="45"/>
      <c r="CQ939" s="45"/>
      <c r="CR939" s="45"/>
      <c r="CS939" s="45"/>
      <c r="CT939" s="45"/>
      <c r="CU939" s="45"/>
      <c r="CV939" s="45"/>
      <c r="CW939" s="45"/>
      <c r="CX939" s="45"/>
      <c r="CY939" s="45"/>
      <c r="CZ939" s="45"/>
      <c r="DA939" s="45"/>
      <c r="DB939" s="45"/>
      <c r="DC939" s="45"/>
      <c r="DD939" s="45"/>
      <c r="DE939" s="45"/>
      <c r="DF939" s="45"/>
      <c r="DG939" s="45"/>
      <c r="DH939" s="45"/>
      <c r="DI939" s="45"/>
      <c r="DJ939" s="45"/>
      <c r="DK939" s="45"/>
      <c r="DL939" s="45"/>
      <c r="DM939" s="45"/>
      <c r="DN939" s="45"/>
      <c r="DO939" s="45"/>
      <c r="DP939" s="45"/>
      <c r="DQ939" s="45"/>
      <c r="DR939" s="45"/>
      <c r="DS939" s="45"/>
      <c r="DT939" s="45"/>
      <c r="DU939" s="45"/>
      <c r="DV939" s="45"/>
      <c r="DW939" s="45"/>
      <c r="DX939" s="45"/>
      <c r="DY939" s="45"/>
      <c r="DZ939" s="45"/>
      <c r="EA939" s="45"/>
      <c r="EB939" s="45"/>
      <c r="EC939" s="45"/>
      <c r="ED939" s="45"/>
      <c r="EE939" s="45"/>
      <c r="EF939" s="45"/>
      <c r="EG939" s="45"/>
      <c r="EH939" s="45"/>
      <c r="EI939" s="45"/>
      <c r="EJ939" s="45"/>
      <c r="EK939" s="45"/>
      <c r="EL939" s="45"/>
      <c r="EM939" s="45"/>
      <c r="EN939" s="45"/>
      <c r="EO939" s="45"/>
      <c r="EP939" s="45"/>
      <c r="EQ939" s="45"/>
      <c r="ER939" s="45"/>
      <c r="ES939" s="45"/>
      <c r="ET939" s="45"/>
      <c r="EU939" s="45"/>
      <c r="EV939" s="45"/>
      <c r="EW939" s="45"/>
      <c r="EX939" s="45"/>
      <c r="EY939" s="45"/>
      <c r="EZ939" s="45"/>
      <c r="FA939" s="45"/>
      <c r="FB939" s="45"/>
      <c r="FC939" s="45"/>
      <c r="FD939" s="45"/>
      <c r="FE939" s="45"/>
      <c r="FF939" s="45"/>
      <c r="FG939" s="45"/>
      <c r="FH939" s="45"/>
      <c r="FI939" s="45"/>
      <c r="FJ939" s="45"/>
      <c r="FK939" s="45"/>
      <c r="FL939" s="45"/>
      <c r="FM939" s="45"/>
      <c r="FN939" s="45"/>
      <c r="FO939" s="45"/>
      <c r="FP939" s="45"/>
      <c r="FQ939" s="45"/>
      <c r="FR939" s="45"/>
      <c r="FS939" s="45"/>
      <c r="FT939" s="45"/>
      <c r="FU939" s="45"/>
      <c r="FV939" s="45"/>
      <c r="FW939" s="45"/>
      <c r="FX939" s="45"/>
      <c r="FY939" s="45"/>
      <c r="FZ939" s="45"/>
      <c r="GA939" s="45"/>
      <c r="GB939" s="45"/>
      <c r="GC939" s="45"/>
      <c r="GD939" s="45"/>
      <c r="GE939" s="45"/>
      <c r="GF939" s="45"/>
      <c r="GG939" s="45"/>
      <c r="GH939" s="45"/>
      <c r="GI939" s="45"/>
      <c r="GJ939" s="45"/>
      <c r="GK939" s="45"/>
      <c r="GL939" s="45"/>
      <c r="GM939" s="45"/>
      <c r="GN939" s="45"/>
      <c r="GO939" s="45"/>
      <c r="GP939" s="45"/>
      <c r="GQ939" s="45"/>
      <c r="GR939" s="45"/>
      <c r="GS939" s="45"/>
      <c r="GT939" s="45"/>
      <c r="GU939" s="45"/>
      <c r="GV939" s="45"/>
      <c r="GW939" s="45"/>
      <c r="GX939" s="45"/>
      <c r="GY939" s="45"/>
      <c r="GZ939" s="45"/>
      <c r="HA939" s="45"/>
      <c r="HB939" s="45"/>
    </row>
    <row r="940" spans="1:210" s="293" customFormat="1" ht="15.75" customHeight="1">
      <c r="A940" s="687" t="s">
        <v>1412</v>
      </c>
      <c r="B940" s="687"/>
      <c r="C940" s="687"/>
      <c r="D940" s="13">
        <f>D942+D1353</f>
        <v>-206526</v>
      </c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  <c r="BQ940" s="45"/>
      <c r="BR940" s="45"/>
      <c r="BS940" s="45"/>
      <c r="BT940" s="45"/>
      <c r="BU940" s="45"/>
      <c r="BV940" s="45"/>
      <c r="BW940" s="45"/>
      <c r="BX940" s="45"/>
      <c r="BY940" s="45"/>
      <c r="BZ940" s="45"/>
      <c r="CA940" s="45"/>
      <c r="CB940" s="45"/>
      <c r="CC940" s="45"/>
      <c r="CD940" s="45"/>
      <c r="CE940" s="45"/>
      <c r="CF940" s="45"/>
      <c r="CG940" s="45"/>
      <c r="CH940" s="45"/>
      <c r="CI940" s="45"/>
      <c r="CJ940" s="45"/>
      <c r="CK940" s="45"/>
      <c r="CL940" s="45"/>
      <c r="CM940" s="45"/>
      <c r="CN940" s="45"/>
      <c r="CO940" s="45"/>
      <c r="CP940" s="45"/>
      <c r="CQ940" s="45"/>
      <c r="CR940" s="45"/>
      <c r="CS940" s="45"/>
      <c r="CT940" s="45"/>
      <c r="CU940" s="45"/>
      <c r="CV940" s="45"/>
      <c r="CW940" s="45"/>
      <c r="CX940" s="45"/>
      <c r="CY940" s="45"/>
      <c r="CZ940" s="45"/>
      <c r="DA940" s="45"/>
      <c r="DB940" s="45"/>
      <c r="DC940" s="45"/>
      <c r="DD940" s="45"/>
      <c r="DE940" s="45"/>
      <c r="DF940" s="45"/>
      <c r="DG940" s="45"/>
      <c r="DH940" s="45"/>
      <c r="DI940" s="45"/>
      <c r="DJ940" s="45"/>
      <c r="DK940" s="45"/>
      <c r="DL940" s="45"/>
      <c r="DM940" s="45"/>
      <c r="DN940" s="45"/>
      <c r="DO940" s="45"/>
      <c r="DP940" s="45"/>
      <c r="DQ940" s="45"/>
      <c r="DR940" s="45"/>
      <c r="DS940" s="45"/>
      <c r="DT940" s="45"/>
      <c r="DU940" s="45"/>
      <c r="DV940" s="45"/>
      <c r="DW940" s="45"/>
      <c r="DX940" s="45"/>
      <c r="DY940" s="45"/>
      <c r="DZ940" s="45"/>
      <c r="EA940" s="45"/>
      <c r="EB940" s="45"/>
      <c r="EC940" s="45"/>
      <c r="ED940" s="45"/>
      <c r="EE940" s="45"/>
      <c r="EF940" s="45"/>
      <c r="EG940" s="45"/>
      <c r="EH940" s="45"/>
      <c r="EI940" s="45"/>
      <c r="EJ940" s="45"/>
      <c r="EK940" s="45"/>
      <c r="EL940" s="45"/>
      <c r="EM940" s="45"/>
      <c r="EN940" s="45"/>
      <c r="EO940" s="45"/>
      <c r="EP940" s="45"/>
      <c r="EQ940" s="45"/>
      <c r="ER940" s="45"/>
      <c r="ES940" s="45"/>
      <c r="ET940" s="45"/>
      <c r="EU940" s="45"/>
      <c r="EV940" s="45"/>
      <c r="EW940" s="45"/>
      <c r="EX940" s="45"/>
      <c r="EY940" s="45"/>
      <c r="EZ940" s="45"/>
      <c r="FA940" s="45"/>
      <c r="FB940" s="45"/>
      <c r="FC940" s="45"/>
      <c r="FD940" s="45"/>
      <c r="FE940" s="45"/>
      <c r="FF940" s="45"/>
      <c r="FG940" s="45"/>
      <c r="FH940" s="45"/>
      <c r="FI940" s="45"/>
      <c r="FJ940" s="45"/>
      <c r="FK940" s="45"/>
      <c r="FL940" s="45"/>
      <c r="FM940" s="45"/>
      <c r="FN940" s="45"/>
      <c r="FO940" s="45"/>
      <c r="FP940" s="45"/>
      <c r="FQ940" s="45"/>
      <c r="FR940" s="45"/>
      <c r="FS940" s="45"/>
      <c r="FT940" s="45"/>
      <c r="FU940" s="45"/>
      <c r="FV940" s="45"/>
      <c r="FW940" s="45"/>
      <c r="FX940" s="45"/>
      <c r="FY940" s="45"/>
      <c r="FZ940" s="45"/>
      <c r="GA940" s="45"/>
      <c r="GB940" s="45"/>
      <c r="GC940" s="45"/>
      <c r="GD940" s="45"/>
      <c r="GE940" s="45"/>
      <c r="GF940" s="45"/>
      <c r="GG940" s="45"/>
      <c r="GH940" s="45"/>
      <c r="GI940" s="45"/>
      <c r="GJ940" s="45"/>
      <c r="GK940" s="45"/>
      <c r="GL940" s="45"/>
      <c r="GM940" s="45"/>
      <c r="GN940" s="45"/>
      <c r="GO940" s="45"/>
      <c r="GP940" s="45"/>
      <c r="GQ940" s="45"/>
      <c r="GR940" s="45"/>
      <c r="GS940" s="45"/>
      <c r="GT940" s="45"/>
      <c r="GU940" s="45"/>
      <c r="GV940" s="45"/>
      <c r="GW940" s="45"/>
      <c r="GX940" s="45"/>
      <c r="GY940" s="45"/>
      <c r="GZ940" s="45"/>
      <c r="HA940" s="45"/>
      <c r="HB940" s="45"/>
    </row>
    <row r="941" spans="1:210" s="35" customFormat="1" ht="15.75" customHeight="1">
      <c r="A941" s="103" t="s">
        <v>428</v>
      </c>
      <c r="B941" s="15"/>
      <c r="C941" s="15"/>
      <c r="D941" s="16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5"/>
      <c r="BQ941" s="45"/>
      <c r="BR941" s="45"/>
      <c r="BS941" s="45"/>
      <c r="BT941" s="45"/>
      <c r="BU941" s="45"/>
      <c r="BV941" s="45"/>
      <c r="BW941" s="45"/>
      <c r="BX941" s="45"/>
      <c r="BY941" s="45"/>
      <c r="BZ941" s="45"/>
      <c r="CA941" s="45"/>
      <c r="CB941" s="45"/>
      <c r="CC941" s="45"/>
      <c r="CD941" s="45"/>
      <c r="CE941" s="45"/>
      <c r="CF941" s="45"/>
      <c r="CG941" s="45"/>
      <c r="CH941" s="45"/>
      <c r="CI941" s="45"/>
      <c r="CJ941" s="45"/>
      <c r="CK941" s="45"/>
      <c r="CL941" s="45"/>
      <c r="CM941" s="45"/>
      <c r="CN941" s="45"/>
      <c r="CO941" s="45"/>
      <c r="CP941" s="45"/>
      <c r="CQ941" s="45"/>
      <c r="CR941" s="45"/>
      <c r="CS941" s="45"/>
      <c r="CT941" s="45"/>
      <c r="CU941" s="45"/>
      <c r="CV941" s="45"/>
      <c r="CW941" s="45"/>
      <c r="CX941" s="45"/>
      <c r="CY941" s="45"/>
      <c r="CZ941" s="45"/>
      <c r="DA941" s="45"/>
      <c r="DB941" s="45"/>
      <c r="DC941" s="45"/>
      <c r="DD941" s="45"/>
      <c r="DE941" s="45"/>
      <c r="DF941" s="45"/>
      <c r="DG941" s="45"/>
      <c r="DH941" s="45"/>
      <c r="DI941" s="45"/>
      <c r="DJ941" s="45"/>
      <c r="DK941" s="45"/>
      <c r="DL941" s="45"/>
      <c r="DM941" s="45"/>
      <c r="DN941" s="45"/>
      <c r="DO941" s="45"/>
      <c r="DP941" s="45"/>
      <c r="DQ941" s="45"/>
      <c r="DR941" s="45"/>
      <c r="DS941" s="45"/>
      <c r="DT941" s="45"/>
      <c r="DU941" s="45"/>
      <c r="DV941" s="45"/>
      <c r="DW941" s="45"/>
      <c r="DX941" s="45"/>
      <c r="DY941" s="45"/>
      <c r="DZ941" s="45"/>
      <c r="EA941" s="45"/>
      <c r="EB941" s="45"/>
      <c r="EC941" s="45"/>
      <c r="ED941" s="45"/>
      <c r="EE941" s="45"/>
      <c r="EF941" s="45"/>
      <c r="EG941" s="45"/>
      <c r="EH941" s="45"/>
      <c r="EI941" s="45"/>
      <c r="EJ941" s="45"/>
      <c r="EK941" s="45"/>
      <c r="EL941" s="45"/>
      <c r="EM941" s="45"/>
      <c r="EN941" s="45"/>
      <c r="EO941" s="45"/>
      <c r="EP941" s="45"/>
      <c r="EQ941" s="45"/>
      <c r="ER941" s="45"/>
      <c r="ES941" s="45"/>
      <c r="ET941" s="45"/>
      <c r="EU941" s="45"/>
      <c r="EV941" s="45"/>
      <c r="EW941" s="45"/>
      <c r="EX941" s="45"/>
      <c r="EY941" s="45"/>
      <c r="EZ941" s="45"/>
      <c r="FA941" s="45"/>
      <c r="FB941" s="45"/>
      <c r="FC941" s="45"/>
      <c r="FD941" s="45"/>
      <c r="FE941" s="45"/>
      <c r="FF941" s="45"/>
      <c r="FG941" s="45"/>
      <c r="FH941" s="45"/>
      <c r="FI941" s="45"/>
      <c r="FJ941" s="45"/>
      <c r="FK941" s="45"/>
      <c r="FL941" s="45"/>
      <c r="FM941" s="45"/>
      <c r="FN941" s="45"/>
      <c r="FO941" s="45"/>
      <c r="FP941" s="45"/>
      <c r="FQ941" s="45"/>
      <c r="FR941" s="45"/>
      <c r="FS941" s="45"/>
      <c r="FT941" s="45"/>
      <c r="FU941" s="45"/>
      <c r="FV941" s="45"/>
      <c r="FW941" s="45"/>
      <c r="FX941" s="45"/>
      <c r="FY941" s="45"/>
      <c r="FZ941" s="45"/>
      <c r="GA941" s="45"/>
      <c r="GB941" s="45"/>
      <c r="GC941" s="45"/>
      <c r="GD941" s="45"/>
      <c r="GE941" s="45"/>
      <c r="GF941" s="45"/>
      <c r="GG941" s="45"/>
      <c r="GH941" s="45"/>
      <c r="GI941" s="45"/>
      <c r="GJ941" s="45"/>
      <c r="GK941" s="45"/>
      <c r="GL941" s="45"/>
      <c r="GM941" s="45"/>
      <c r="GN941" s="45"/>
      <c r="GO941" s="45"/>
      <c r="GP941" s="45"/>
      <c r="GQ941" s="45"/>
      <c r="GR941" s="45"/>
      <c r="GS941" s="45"/>
      <c r="GT941" s="45"/>
      <c r="GU941" s="45"/>
      <c r="GV941" s="45"/>
      <c r="GW941" s="45"/>
      <c r="GX941" s="45"/>
      <c r="GY941" s="45"/>
      <c r="GZ941" s="45"/>
      <c r="HA941" s="45"/>
      <c r="HB941" s="45"/>
    </row>
    <row r="942" spans="1:210" s="14" customFormat="1" ht="15.75" customHeight="1">
      <c r="A942" s="687" t="s">
        <v>1413</v>
      </c>
      <c r="B942" s="687"/>
      <c r="C942" s="687"/>
      <c r="D942" s="13">
        <f>D944+D1212</f>
        <v>-206526</v>
      </c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  <c r="BQ942" s="45"/>
      <c r="BR942" s="45"/>
      <c r="BS942" s="45"/>
      <c r="BT942" s="45"/>
      <c r="BU942" s="45"/>
      <c r="BV942" s="45"/>
      <c r="BW942" s="45"/>
      <c r="BX942" s="45"/>
      <c r="BY942" s="45"/>
      <c r="BZ942" s="45"/>
      <c r="CA942" s="45"/>
      <c r="CB942" s="45"/>
      <c r="CC942" s="45"/>
      <c r="CD942" s="45"/>
      <c r="CE942" s="45"/>
      <c r="CF942" s="45"/>
      <c r="CG942" s="45"/>
      <c r="CH942" s="45"/>
      <c r="CI942" s="45"/>
      <c r="CJ942" s="45"/>
      <c r="CK942" s="45"/>
      <c r="CL942" s="45"/>
      <c r="CM942" s="45"/>
      <c r="CN942" s="45"/>
      <c r="CO942" s="45"/>
      <c r="CP942" s="45"/>
      <c r="CQ942" s="45"/>
      <c r="CR942" s="45"/>
      <c r="CS942" s="45"/>
      <c r="CT942" s="45"/>
      <c r="CU942" s="45"/>
      <c r="CV942" s="45"/>
      <c r="CW942" s="45"/>
      <c r="CX942" s="45"/>
      <c r="CY942" s="45"/>
      <c r="CZ942" s="45"/>
      <c r="DA942" s="45"/>
      <c r="DB942" s="45"/>
      <c r="DC942" s="45"/>
      <c r="DD942" s="45"/>
      <c r="DE942" s="45"/>
      <c r="DF942" s="45"/>
      <c r="DG942" s="45"/>
      <c r="DH942" s="45"/>
      <c r="DI942" s="45"/>
      <c r="DJ942" s="45"/>
      <c r="DK942" s="45"/>
      <c r="DL942" s="45"/>
      <c r="DM942" s="45"/>
      <c r="DN942" s="45"/>
      <c r="DO942" s="45"/>
      <c r="DP942" s="45"/>
      <c r="DQ942" s="45"/>
      <c r="DR942" s="45"/>
      <c r="DS942" s="45"/>
      <c r="DT942" s="45"/>
      <c r="DU942" s="45"/>
      <c r="DV942" s="45"/>
      <c r="DW942" s="45"/>
      <c r="DX942" s="45"/>
      <c r="DY942" s="45"/>
      <c r="DZ942" s="45"/>
      <c r="EA942" s="45"/>
      <c r="EB942" s="45"/>
      <c r="EC942" s="45"/>
      <c r="ED942" s="45"/>
      <c r="EE942" s="45"/>
      <c r="EF942" s="45"/>
      <c r="EG942" s="45"/>
      <c r="EH942" s="45"/>
      <c r="EI942" s="45"/>
      <c r="EJ942" s="45"/>
      <c r="EK942" s="45"/>
      <c r="EL942" s="45"/>
      <c r="EM942" s="45"/>
      <c r="EN942" s="45"/>
      <c r="EO942" s="45"/>
      <c r="EP942" s="45"/>
      <c r="EQ942" s="45"/>
      <c r="ER942" s="45"/>
      <c r="ES942" s="45"/>
      <c r="ET942" s="45"/>
      <c r="EU942" s="45"/>
      <c r="EV942" s="45"/>
      <c r="EW942" s="45"/>
      <c r="EX942" s="45"/>
      <c r="EY942" s="45"/>
      <c r="EZ942" s="45"/>
      <c r="FA942" s="45"/>
      <c r="FB942" s="45"/>
      <c r="FC942" s="45"/>
      <c r="FD942" s="45"/>
      <c r="FE942" s="45"/>
      <c r="FF942" s="45"/>
      <c r="FG942" s="45"/>
      <c r="FH942" s="45"/>
      <c r="FI942" s="45"/>
      <c r="FJ942" s="45"/>
      <c r="FK942" s="45"/>
      <c r="FL942" s="45"/>
      <c r="FM942" s="45"/>
      <c r="FN942" s="45"/>
      <c r="FO942" s="45"/>
      <c r="FP942" s="45"/>
      <c r="FQ942" s="45"/>
      <c r="FR942" s="45"/>
      <c r="FS942" s="45"/>
      <c r="FT942" s="45"/>
      <c r="FU942" s="45"/>
      <c r="FV942" s="45"/>
      <c r="FW942" s="45"/>
      <c r="FX942" s="45"/>
      <c r="FY942" s="45"/>
      <c r="FZ942" s="45"/>
      <c r="GA942" s="45"/>
      <c r="GB942" s="45"/>
      <c r="GC942" s="45"/>
      <c r="GD942" s="45"/>
      <c r="GE942" s="45"/>
      <c r="GF942" s="45"/>
      <c r="GG942" s="45"/>
      <c r="GH942" s="45"/>
      <c r="GI942" s="45"/>
      <c r="GJ942" s="45"/>
      <c r="GK942" s="45"/>
      <c r="GL942" s="45"/>
      <c r="GM942" s="45"/>
      <c r="GN942" s="45"/>
      <c r="GO942" s="45"/>
      <c r="GP942" s="45"/>
      <c r="GQ942" s="45"/>
      <c r="GR942" s="45"/>
      <c r="GS942" s="45"/>
      <c r="GT942" s="45"/>
      <c r="GU942" s="45"/>
      <c r="GV942" s="45"/>
      <c r="GW942" s="45"/>
      <c r="GX942" s="45"/>
      <c r="GY942" s="45"/>
      <c r="GZ942" s="45"/>
      <c r="HA942" s="45"/>
      <c r="HB942" s="45"/>
    </row>
    <row r="943" spans="1:210" s="14" customFormat="1" ht="15.75" customHeight="1">
      <c r="A943" s="103" t="s">
        <v>428</v>
      </c>
      <c r="B943" s="15"/>
      <c r="C943" s="15"/>
      <c r="D943" s="16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5"/>
      <c r="BQ943" s="45"/>
      <c r="BR943" s="45"/>
      <c r="BS943" s="45"/>
      <c r="BT943" s="45"/>
      <c r="BU943" s="45"/>
      <c r="BV943" s="45"/>
      <c r="BW943" s="45"/>
      <c r="BX943" s="45"/>
      <c r="BY943" s="45"/>
      <c r="BZ943" s="45"/>
      <c r="CA943" s="45"/>
      <c r="CB943" s="45"/>
      <c r="CC943" s="45"/>
      <c r="CD943" s="45"/>
      <c r="CE943" s="45"/>
      <c r="CF943" s="45"/>
      <c r="CG943" s="45"/>
      <c r="CH943" s="45"/>
      <c r="CI943" s="45"/>
      <c r="CJ943" s="45"/>
      <c r="CK943" s="45"/>
      <c r="CL943" s="45"/>
      <c r="CM943" s="45"/>
      <c r="CN943" s="45"/>
      <c r="CO943" s="45"/>
      <c r="CP943" s="45"/>
      <c r="CQ943" s="45"/>
      <c r="CR943" s="45"/>
      <c r="CS943" s="45"/>
      <c r="CT943" s="45"/>
      <c r="CU943" s="45"/>
      <c r="CV943" s="45"/>
      <c r="CW943" s="45"/>
      <c r="CX943" s="45"/>
      <c r="CY943" s="45"/>
      <c r="CZ943" s="45"/>
      <c r="DA943" s="45"/>
      <c r="DB943" s="45"/>
      <c r="DC943" s="45"/>
      <c r="DD943" s="45"/>
      <c r="DE943" s="45"/>
      <c r="DF943" s="45"/>
      <c r="DG943" s="45"/>
      <c r="DH943" s="45"/>
      <c r="DI943" s="45"/>
      <c r="DJ943" s="45"/>
      <c r="DK943" s="45"/>
      <c r="DL943" s="45"/>
      <c r="DM943" s="45"/>
      <c r="DN943" s="45"/>
      <c r="DO943" s="45"/>
      <c r="DP943" s="45"/>
      <c r="DQ943" s="45"/>
      <c r="DR943" s="45"/>
      <c r="DS943" s="45"/>
      <c r="DT943" s="45"/>
      <c r="DU943" s="45"/>
      <c r="DV943" s="45"/>
      <c r="DW943" s="45"/>
      <c r="DX943" s="45"/>
      <c r="DY943" s="45"/>
      <c r="DZ943" s="45"/>
      <c r="EA943" s="45"/>
      <c r="EB943" s="45"/>
      <c r="EC943" s="45"/>
      <c r="ED943" s="45"/>
      <c r="EE943" s="45"/>
      <c r="EF943" s="45"/>
      <c r="EG943" s="45"/>
      <c r="EH943" s="45"/>
      <c r="EI943" s="45"/>
      <c r="EJ943" s="45"/>
      <c r="EK943" s="45"/>
      <c r="EL943" s="45"/>
      <c r="EM943" s="45"/>
      <c r="EN943" s="45"/>
      <c r="EO943" s="45"/>
      <c r="EP943" s="45"/>
      <c r="EQ943" s="45"/>
      <c r="ER943" s="45"/>
      <c r="ES943" s="45"/>
      <c r="ET943" s="45"/>
      <c r="EU943" s="45"/>
      <c r="EV943" s="45"/>
      <c r="EW943" s="45"/>
      <c r="EX943" s="45"/>
      <c r="EY943" s="45"/>
      <c r="EZ943" s="45"/>
      <c r="FA943" s="45"/>
      <c r="FB943" s="45"/>
      <c r="FC943" s="45"/>
      <c r="FD943" s="45"/>
      <c r="FE943" s="45"/>
      <c r="FF943" s="45"/>
      <c r="FG943" s="45"/>
      <c r="FH943" s="45"/>
      <c r="FI943" s="45"/>
      <c r="FJ943" s="45"/>
      <c r="FK943" s="45"/>
      <c r="FL943" s="45"/>
      <c r="FM943" s="45"/>
      <c r="FN943" s="45"/>
      <c r="FO943" s="45"/>
      <c r="FP943" s="45"/>
      <c r="FQ943" s="45"/>
      <c r="FR943" s="45"/>
      <c r="FS943" s="45"/>
      <c r="FT943" s="45"/>
      <c r="FU943" s="45"/>
      <c r="FV943" s="45"/>
      <c r="FW943" s="45"/>
      <c r="FX943" s="45"/>
      <c r="FY943" s="45"/>
      <c r="FZ943" s="45"/>
      <c r="GA943" s="45"/>
      <c r="GB943" s="45"/>
      <c r="GC943" s="45"/>
      <c r="GD943" s="45"/>
      <c r="GE943" s="45"/>
      <c r="GF943" s="45"/>
      <c r="GG943" s="45"/>
      <c r="GH943" s="45"/>
      <c r="GI943" s="45"/>
      <c r="GJ943" s="45"/>
      <c r="GK943" s="45"/>
      <c r="GL943" s="45"/>
      <c r="GM943" s="45"/>
      <c r="GN943" s="45"/>
      <c r="GO943" s="45"/>
      <c r="GP943" s="45"/>
      <c r="GQ943" s="45"/>
      <c r="GR943" s="45"/>
      <c r="GS943" s="45"/>
      <c r="GT943" s="45"/>
      <c r="GU943" s="45"/>
      <c r="GV943" s="45"/>
      <c r="GW943" s="45"/>
      <c r="GX943" s="45"/>
      <c r="GY943" s="45"/>
      <c r="GZ943" s="45"/>
      <c r="HA943" s="45"/>
      <c r="HB943" s="45"/>
    </row>
    <row r="944" spans="1:210" s="294" customFormat="1" ht="15.75" customHeight="1">
      <c r="A944" s="687" t="s">
        <v>114</v>
      </c>
      <c r="B944" s="687"/>
      <c r="C944" s="687"/>
      <c r="D944" s="13">
        <f>D946+D964+D981+D1083+D1129+D1137+D1190+D950+D956+D1181+D960</f>
        <v>-1253220</v>
      </c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5"/>
      <c r="BQ944" s="45"/>
      <c r="BR944" s="45"/>
      <c r="BS944" s="45"/>
      <c r="BT944" s="45"/>
      <c r="BU944" s="45"/>
      <c r="BV944" s="45"/>
      <c r="BW944" s="45"/>
      <c r="BX944" s="45"/>
      <c r="BY944" s="45"/>
      <c r="BZ944" s="45"/>
      <c r="CA944" s="45"/>
      <c r="CB944" s="45"/>
      <c r="CC944" s="45"/>
      <c r="CD944" s="45"/>
      <c r="CE944" s="45"/>
      <c r="CF944" s="45"/>
      <c r="CG944" s="45"/>
      <c r="CH944" s="45"/>
      <c r="CI944" s="45"/>
      <c r="CJ944" s="45"/>
      <c r="CK944" s="45"/>
      <c r="CL944" s="45"/>
      <c r="CM944" s="45"/>
      <c r="CN944" s="45"/>
      <c r="CO944" s="45"/>
      <c r="CP944" s="45"/>
      <c r="CQ944" s="45"/>
      <c r="CR944" s="45"/>
      <c r="CS944" s="45"/>
      <c r="CT944" s="45"/>
      <c r="CU944" s="45"/>
      <c r="CV944" s="45"/>
      <c r="CW944" s="45"/>
      <c r="CX944" s="45"/>
      <c r="CY944" s="45"/>
      <c r="CZ944" s="45"/>
      <c r="DA944" s="45"/>
      <c r="DB944" s="45"/>
      <c r="DC944" s="45"/>
      <c r="DD944" s="45"/>
      <c r="DE944" s="45"/>
      <c r="DF944" s="45"/>
      <c r="DG944" s="45"/>
      <c r="DH944" s="45"/>
      <c r="DI944" s="45"/>
      <c r="DJ944" s="45"/>
      <c r="DK944" s="45"/>
      <c r="DL944" s="45"/>
      <c r="DM944" s="45"/>
      <c r="DN944" s="45"/>
      <c r="DO944" s="45"/>
      <c r="DP944" s="45"/>
      <c r="DQ944" s="45"/>
      <c r="DR944" s="45"/>
      <c r="DS944" s="45"/>
      <c r="DT944" s="45"/>
      <c r="DU944" s="45"/>
      <c r="DV944" s="45"/>
      <c r="DW944" s="45"/>
      <c r="DX944" s="45"/>
      <c r="DY944" s="45"/>
      <c r="DZ944" s="45"/>
      <c r="EA944" s="45"/>
      <c r="EB944" s="45"/>
      <c r="EC944" s="45"/>
      <c r="ED944" s="45"/>
      <c r="EE944" s="45"/>
      <c r="EF944" s="45"/>
      <c r="EG944" s="45"/>
      <c r="EH944" s="45"/>
      <c r="EI944" s="45"/>
      <c r="EJ944" s="45"/>
      <c r="EK944" s="45"/>
      <c r="EL944" s="45"/>
      <c r="EM944" s="45"/>
      <c r="EN944" s="45"/>
      <c r="EO944" s="45"/>
      <c r="EP944" s="45"/>
      <c r="EQ944" s="45"/>
      <c r="ER944" s="45"/>
      <c r="ES944" s="45"/>
      <c r="ET944" s="45"/>
      <c r="EU944" s="45"/>
      <c r="EV944" s="45"/>
      <c r="EW944" s="45"/>
      <c r="EX944" s="45"/>
      <c r="EY944" s="45"/>
      <c r="EZ944" s="45"/>
      <c r="FA944" s="45"/>
      <c r="FB944" s="45"/>
      <c r="FC944" s="45"/>
      <c r="FD944" s="45"/>
      <c r="FE944" s="45"/>
      <c r="FF944" s="45"/>
      <c r="FG944" s="45"/>
      <c r="FH944" s="45"/>
      <c r="FI944" s="45"/>
      <c r="FJ944" s="45"/>
      <c r="FK944" s="45"/>
      <c r="FL944" s="45"/>
      <c r="FM944" s="45"/>
      <c r="FN944" s="45"/>
      <c r="FO944" s="45"/>
      <c r="FP944" s="45"/>
      <c r="FQ944" s="45"/>
      <c r="FR944" s="45"/>
      <c r="FS944" s="45"/>
      <c r="FT944" s="45"/>
      <c r="FU944" s="45"/>
      <c r="FV944" s="45"/>
      <c r="FW944" s="45"/>
      <c r="FX944" s="45"/>
      <c r="FY944" s="45"/>
      <c r="FZ944" s="45"/>
      <c r="GA944" s="45"/>
      <c r="GB944" s="45"/>
      <c r="GC944" s="45"/>
      <c r="GD944" s="45"/>
      <c r="GE944" s="45"/>
      <c r="GF944" s="45"/>
      <c r="GG944" s="45"/>
      <c r="GH944" s="45"/>
      <c r="GI944" s="45"/>
      <c r="GJ944" s="45"/>
      <c r="GK944" s="45"/>
      <c r="GL944" s="45"/>
      <c r="GM944" s="45"/>
      <c r="GN944" s="45"/>
      <c r="GO944" s="45"/>
      <c r="GP944" s="45"/>
      <c r="GQ944" s="45"/>
      <c r="GR944" s="45"/>
      <c r="GS944" s="45"/>
      <c r="GT944" s="45"/>
      <c r="GU944" s="45"/>
      <c r="GV944" s="45"/>
      <c r="GW944" s="45"/>
      <c r="GX944" s="45"/>
      <c r="GY944" s="45"/>
      <c r="GZ944" s="45"/>
      <c r="HA944" s="45"/>
      <c r="HB944" s="45"/>
    </row>
    <row r="945" spans="1:4" s="45" customFormat="1" ht="15.75" customHeight="1">
      <c r="A945" s="38"/>
      <c r="B945" s="38"/>
      <c r="C945" s="38"/>
      <c r="D945" s="39"/>
    </row>
    <row r="946" spans="1:4" s="14" customFormat="1" ht="15.75">
      <c r="A946" s="104" t="s">
        <v>1414</v>
      </c>
      <c r="B946" s="15"/>
      <c r="C946" s="15" t="s">
        <v>1415</v>
      </c>
      <c r="D946" s="16">
        <f>D947</f>
        <v>15000</v>
      </c>
    </row>
    <row r="947" spans="1:4" s="14" customFormat="1" ht="15.75">
      <c r="A947" s="48" t="s">
        <v>1416</v>
      </c>
      <c r="B947" s="40"/>
      <c r="C947" s="40" t="s">
        <v>1417</v>
      </c>
      <c r="D947" s="47">
        <f>D948</f>
        <v>15000</v>
      </c>
    </row>
    <row r="948" spans="1:4" s="107" customFormat="1" ht="27.75" customHeight="1">
      <c r="A948" s="105"/>
      <c r="B948" s="105"/>
      <c r="C948" s="106" t="s">
        <v>1418</v>
      </c>
      <c r="D948" s="37">
        <v>15000</v>
      </c>
    </row>
    <row r="949" spans="1:4" s="107" customFormat="1" ht="17.25" customHeight="1">
      <c r="A949" s="105"/>
      <c r="B949" s="105"/>
      <c r="C949" s="106"/>
      <c r="D949" s="37"/>
    </row>
    <row r="950" spans="1:4" s="288" customFormat="1" ht="15.75">
      <c r="A950" s="15">
        <v>600</v>
      </c>
      <c r="B950" s="142"/>
      <c r="C950" s="114" t="s">
        <v>482</v>
      </c>
      <c r="D950" s="16">
        <f>D951</f>
        <v>-3860000</v>
      </c>
    </row>
    <row r="951" spans="1:4" s="288" customFormat="1" ht="15.75">
      <c r="A951" s="40">
        <v>60015</v>
      </c>
      <c r="B951" s="17"/>
      <c r="C951" s="19" t="s">
        <v>516</v>
      </c>
      <c r="D951" s="47">
        <f>D952</f>
        <v>-3860000</v>
      </c>
    </row>
    <row r="952" spans="1:4" s="7" customFormat="1" ht="15.75">
      <c r="A952" s="27"/>
      <c r="B952" s="25"/>
      <c r="C952" s="109" t="s">
        <v>125</v>
      </c>
      <c r="D952" s="28">
        <f>SUM(D953:D954)</f>
        <v>-3860000</v>
      </c>
    </row>
    <row r="953" spans="1:4" s="295" customFormat="1" ht="46.5" customHeight="1">
      <c r="A953" s="161"/>
      <c r="B953" s="140"/>
      <c r="C953" s="36" t="s">
        <v>126</v>
      </c>
      <c r="D953" s="37">
        <v>600000</v>
      </c>
    </row>
    <row r="954" spans="1:4" s="295" customFormat="1" ht="15.75" customHeight="1">
      <c r="A954" s="161"/>
      <c r="B954" s="140"/>
      <c r="C954" s="36" t="s">
        <v>117</v>
      </c>
      <c r="D954" s="37">
        <v>-4460000</v>
      </c>
    </row>
    <row r="955" spans="1:4" s="1" customFormat="1" ht="15.75">
      <c r="A955" s="64"/>
      <c r="B955" s="30"/>
      <c r="C955" s="52"/>
      <c r="D955" s="45"/>
    </row>
    <row r="956" spans="1:4" s="7" customFormat="1" ht="15.75">
      <c r="A956" s="15">
        <v>710</v>
      </c>
      <c r="B956" s="142"/>
      <c r="C956" s="114" t="s">
        <v>4</v>
      </c>
      <c r="D956" s="16">
        <f>D957</f>
        <v>-47400</v>
      </c>
    </row>
    <row r="957" spans="1:4" s="7" customFormat="1" ht="15.75">
      <c r="A957" s="40">
        <v>71015</v>
      </c>
      <c r="B957" s="17"/>
      <c r="C957" s="19" t="s">
        <v>66</v>
      </c>
      <c r="D957" s="47">
        <v>-47400</v>
      </c>
    </row>
    <row r="958" spans="1:4" s="7" customFormat="1" ht="15.75">
      <c r="A958" s="34"/>
      <c r="B958" s="14"/>
      <c r="C958" s="36" t="s">
        <v>117</v>
      </c>
      <c r="D958" s="35"/>
    </row>
    <row r="959" spans="1:4" s="1" customFormat="1" ht="15.75">
      <c r="A959" s="43"/>
      <c r="B959" s="44"/>
      <c r="C959" s="227"/>
      <c r="D959" s="45"/>
    </row>
    <row r="960" spans="1:4" s="7" customFormat="1" ht="15.75">
      <c r="A960" s="15">
        <v>750</v>
      </c>
      <c r="B960" s="142"/>
      <c r="C960" s="114" t="s">
        <v>457</v>
      </c>
      <c r="D960" s="16">
        <f>D961</f>
        <v>-5950</v>
      </c>
    </row>
    <row r="961" spans="1:4" s="7" customFormat="1" ht="15.75">
      <c r="A961" s="40">
        <v>75045</v>
      </c>
      <c r="B961" s="17"/>
      <c r="C961" s="19" t="s">
        <v>1419</v>
      </c>
      <c r="D961" s="47">
        <v>-5950</v>
      </c>
    </row>
    <row r="962" spans="1:4" s="7" customFormat="1" ht="15.75">
      <c r="A962" s="34"/>
      <c r="B962" s="14"/>
      <c r="C962" s="36" t="s">
        <v>117</v>
      </c>
      <c r="D962" s="35"/>
    </row>
    <row r="963" spans="1:4" s="1" customFormat="1" ht="15.75">
      <c r="A963" s="43"/>
      <c r="B963" s="44"/>
      <c r="C963" s="227"/>
      <c r="D963" s="45"/>
    </row>
    <row r="964" spans="1:4" s="35" customFormat="1" ht="18" customHeight="1">
      <c r="A964" s="15">
        <v>754</v>
      </c>
      <c r="B964" s="142"/>
      <c r="C964" s="114" t="s">
        <v>16</v>
      </c>
      <c r="D964" s="16">
        <f>D965+D971+D977+D974+D968</f>
        <v>34057</v>
      </c>
    </row>
    <row r="965" spans="1:4" s="25" customFormat="1" ht="15.75">
      <c r="A965" s="40">
        <v>75404</v>
      </c>
      <c r="B965" s="100"/>
      <c r="C965" s="19" t="s">
        <v>13</v>
      </c>
      <c r="D965" s="47">
        <f>18710+3000+12000-10460</f>
        <v>23250</v>
      </c>
    </row>
    <row r="966" spans="1:4" s="25" customFormat="1" ht="114.75" customHeight="1">
      <c r="A966" s="35"/>
      <c r="B966" s="35"/>
      <c r="C966" s="36" t="s">
        <v>1420</v>
      </c>
      <c r="D966" s="35"/>
    </row>
    <row r="967" spans="1:4" s="45" customFormat="1" ht="15.75" customHeight="1">
      <c r="A967" s="38"/>
      <c r="B967" s="98"/>
      <c r="C967" s="141"/>
      <c r="D967" s="39"/>
    </row>
    <row r="968" spans="1:4" s="25" customFormat="1" ht="15.75">
      <c r="A968" s="40">
        <v>75406</v>
      </c>
      <c r="B968" s="100"/>
      <c r="C968" s="19" t="s">
        <v>1421</v>
      </c>
      <c r="D968" s="47">
        <v>10000</v>
      </c>
    </row>
    <row r="969" spans="1:4" s="25" customFormat="1" ht="25.5" customHeight="1">
      <c r="A969" s="35"/>
      <c r="B969" s="35"/>
      <c r="C969" s="36" t="s">
        <v>1422</v>
      </c>
      <c r="D969" s="35"/>
    </row>
    <row r="970" spans="1:4" s="202" customFormat="1" ht="18" customHeight="1" hidden="1">
      <c r="A970" s="223"/>
      <c r="B970" s="223"/>
      <c r="C970" s="145"/>
      <c r="D970" s="223"/>
    </row>
    <row r="971" spans="1:4" s="202" customFormat="1" ht="15.75" hidden="1">
      <c r="A971" s="210">
        <v>75411</v>
      </c>
      <c r="B971" s="296"/>
      <c r="C971" s="212" t="s">
        <v>1423</v>
      </c>
      <c r="D971" s="285">
        <f>D972</f>
        <v>0</v>
      </c>
    </row>
    <row r="972" spans="1:4" s="202" customFormat="1" ht="30" hidden="1">
      <c r="A972" s="223"/>
      <c r="B972" s="223"/>
      <c r="C972" s="145" t="s">
        <v>1424</v>
      </c>
      <c r="D972" s="223"/>
    </row>
    <row r="973" spans="1:4" s="25" customFormat="1" ht="15.75">
      <c r="A973" s="35"/>
      <c r="B973" s="35"/>
      <c r="C973" s="101"/>
      <c r="D973" s="35"/>
    </row>
    <row r="974" spans="1:4" s="25" customFormat="1" ht="15.75">
      <c r="A974" s="40">
        <v>75414</v>
      </c>
      <c r="B974" s="17"/>
      <c r="C974" s="19" t="s">
        <v>848</v>
      </c>
      <c r="D974" s="47">
        <v>-6280</v>
      </c>
    </row>
    <row r="975" spans="1:4" s="25" customFormat="1" ht="15.75">
      <c r="A975" s="34"/>
      <c r="B975" s="14"/>
      <c r="C975" s="36" t="s">
        <v>117</v>
      </c>
      <c r="D975" s="35"/>
    </row>
    <row r="976" spans="1:4" s="25" customFormat="1" ht="15.75">
      <c r="A976" s="297"/>
      <c r="B976" s="297"/>
      <c r="C976" s="101"/>
      <c r="D976" s="298"/>
    </row>
    <row r="977" spans="1:4" s="14" customFormat="1" ht="15.75">
      <c r="A977" s="40">
        <v>75495</v>
      </c>
      <c r="B977" s="17"/>
      <c r="C977" s="170" t="s">
        <v>468</v>
      </c>
      <c r="D977" s="47">
        <f>D978+D979</f>
        <v>7087</v>
      </c>
    </row>
    <row r="978" spans="1:4" s="107" customFormat="1" ht="15">
      <c r="A978" s="106"/>
      <c r="C978" s="36" t="s">
        <v>117</v>
      </c>
      <c r="D978" s="37">
        <v>-121900</v>
      </c>
    </row>
    <row r="979" spans="1:4" s="107" customFormat="1" ht="30">
      <c r="A979" s="106"/>
      <c r="C979" s="36" t="s">
        <v>1425</v>
      </c>
      <c r="D979" s="37">
        <v>128987</v>
      </c>
    </row>
    <row r="980" spans="1:4" s="25" customFormat="1" ht="15.75">
      <c r="A980" s="35"/>
      <c r="B980" s="35"/>
      <c r="C980" s="35"/>
      <c r="D980" s="35"/>
    </row>
    <row r="981" spans="1:4" s="35" customFormat="1" ht="15.75">
      <c r="A981" s="15">
        <v>801</v>
      </c>
      <c r="B981" s="142"/>
      <c r="C981" s="114" t="s">
        <v>467</v>
      </c>
      <c r="D981" s="16">
        <f>D982+D992+D998+D1004+D1015+D1019+D1025+D1051+D1055+D1059+D1066+D1070</f>
        <v>2094498</v>
      </c>
    </row>
    <row r="982" spans="1:4" s="44" customFormat="1" ht="15.75" hidden="1">
      <c r="A982" s="41">
        <v>80102</v>
      </c>
      <c r="B982" s="51"/>
      <c r="C982" s="59" t="s">
        <v>1426</v>
      </c>
      <c r="D982" s="42">
        <f>D983+D989</f>
        <v>0</v>
      </c>
    </row>
    <row r="983" spans="1:4" s="30" customFormat="1" ht="18" customHeight="1" hidden="1">
      <c r="A983" s="64"/>
      <c r="C983" s="139" t="s">
        <v>873</v>
      </c>
      <c r="D983" s="65">
        <f>D984+D985</f>
        <v>0</v>
      </c>
    </row>
    <row r="984" spans="1:4" s="30" customFormat="1" ht="30" hidden="1">
      <c r="A984" s="38"/>
      <c r="B984" s="98"/>
      <c r="C984" s="174" t="s">
        <v>1427</v>
      </c>
      <c r="D984" s="53"/>
    </row>
    <row r="985" spans="1:4" s="30" customFormat="1" ht="15.75" hidden="1">
      <c r="A985" s="38"/>
      <c r="B985" s="98"/>
      <c r="C985" s="174" t="s">
        <v>1428</v>
      </c>
      <c r="D985" s="53">
        <f>D987+D988</f>
        <v>0</v>
      </c>
    </row>
    <row r="986" spans="1:4" s="30" customFormat="1" ht="15.75" hidden="1">
      <c r="A986" s="64"/>
      <c r="C986" s="181" t="s">
        <v>428</v>
      </c>
      <c r="D986" s="77"/>
    </row>
    <row r="987" spans="1:4" s="30" customFormat="1" ht="15.75" hidden="1">
      <c r="A987" s="38"/>
      <c r="B987" s="98"/>
      <c r="C987" s="177" t="s">
        <v>1429</v>
      </c>
      <c r="D987" s="53"/>
    </row>
    <row r="988" spans="1:4" s="30" customFormat="1" ht="15.75" hidden="1">
      <c r="A988" s="38"/>
      <c r="B988" s="98"/>
      <c r="C988" s="177" t="s">
        <v>1430</v>
      </c>
      <c r="D988" s="53"/>
    </row>
    <row r="989" spans="1:4" s="30" customFormat="1" ht="15.75" hidden="1">
      <c r="A989" s="64"/>
      <c r="C989" s="139" t="s">
        <v>880</v>
      </c>
      <c r="D989" s="65">
        <v>0</v>
      </c>
    </row>
    <row r="990" spans="1:4" s="30" customFormat="1" ht="30" hidden="1">
      <c r="A990" s="38"/>
      <c r="B990" s="98"/>
      <c r="C990" s="174" t="s">
        <v>1431</v>
      </c>
      <c r="D990" s="45"/>
    </row>
    <row r="991" s="45" customFormat="1" ht="8.25" customHeight="1" hidden="1"/>
    <row r="992" spans="1:4" s="44" customFormat="1" ht="15.75" hidden="1">
      <c r="A992" s="41">
        <v>80111</v>
      </c>
      <c r="B992" s="51"/>
      <c r="C992" s="59" t="s">
        <v>1432</v>
      </c>
      <c r="D992" s="42">
        <f>D993+D995</f>
        <v>0</v>
      </c>
    </row>
    <row r="993" spans="1:4" s="30" customFormat="1" ht="15.75" hidden="1">
      <c r="A993" s="64"/>
      <c r="C993" s="139" t="s">
        <v>873</v>
      </c>
      <c r="D993" s="65"/>
    </row>
    <row r="994" spans="1:4" s="30" customFormat="1" ht="30" hidden="1">
      <c r="A994" s="38"/>
      <c r="B994" s="98"/>
      <c r="C994" s="174" t="s">
        <v>1427</v>
      </c>
      <c r="D994" s="45"/>
    </row>
    <row r="995" spans="1:4" s="30" customFormat="1" ht="15.75" hidden="1">
      <c r="A995" s="64"/>
      <c r="C995" s="139" t="s">
        <v>880</v>
      </c>
      <c r="D995" s="65"/>
    </row>
    <row r="996" spans="1:4" s="30" customFormat="1" ht="30" hidden="1">
      <c r="A996" s="38"/>
      <c r="B996" s="98"/>
      <c r="C996" s="174" t="s">
        <v>1431</v>
      </c>
      <c r="D996" s="45"/>
    </row>
    <row r="997" s="45" customFormat="1" ht="8.25" customHeight="1" hidden="1"/>
    <row r="998" spans="1:4" s="44" customFormat="1" ht="15.75" hidden="1">
      <c r="A998" s="41">
        <v>80113</v>
      </c>
      <c r="B998" s="51"/>
      <c r="C998" s="59" t="s">
        <v>1433</v>
      </c>
      <c r="D998" s="42">
        <f>D999+D1003+D1001</f>
        <v>0</v>
      </c>
    </row>
    <row r="999" spans="1:4" s="30" customFormat="1" ht="15.75" hidden="1">
      <c r="A999" s="64"/>
      <c r="C999" s="139" t="s">
        <v>873</v>
      </c>
      <c r="D999" s="65"/>
    </row>
    <row r="1000" spans="1:4" s="30" customFormat="1" ht="15.75" hidden="1">
      <c r="A1000" s="38"/>
      <c r="B1000" s="98"/>
      <c r="C1000" s="174" t="s">
        <v>1434</v>
      </c>
      <c r="D1000" s="45"/>
    </row>
    <row r="1001" spans="1:4" s="30" customFormat="1" ht="15.75" hidden="1">
      <c r="A1001" s="64"/>
      <c r="C1001" s="139" t="s">
        <v>880</v>
      </c>
      <c r="D1001" s="65"/>
    </row>
    <row r="1002" spans="1:4" s="30" customFormat="1" ht="15.75" hidden="1">
      <c r="A1002" s="38"/>
      <c r="B1002" s="98"/>
      <c r="C1002" s="174" t="s">
        <v>1435</v>
      </c>
      <c r="D1002" s="45"/>
    </row>
    <row r="1003" s="45" customFormat="1" ht="8.25" customHeight="1" hidden="1"/>
    <row r="1004" spans="1:4" s="14" customFormat="1" ht="15.75">
      <c r="A1004" s="40">
        <v>80120</v>
      </c>
      <c r="B1004" s="17"/>
      <c r="C1004" s="19" t="s">
        <v>19</v>
      </c>
      <c r="D1004" s="47">
        <f>D1005+D1012</f>
        <v>1037434</v>
      </c>
    </row>
    <row r="1005" spans="1:4" s="25" customFormat="1" ht="15.75">
      <c r="A1005" s="27"/>
      <c r="C1005" s="156" t="s">
        <v>873</v>
      </c>
      <c r="D1005" s="28">
        <f>SUM(D1007:D1011)</f>
        <v>1037434</v>
      </c>
    </row>
    <row r="1006" spans="1:4" s="152" customFormat="1" ht="15" hidden="1">
      <c r="A1006" s="178"/>
      <c r="C1006" s="181" t="s">
        <v>817</v>
      </c>
      <c r="D1006" s="77">
        <f>D1007</f>
        <v>0</v>
      </c>
    </row>
    <row r="1007" spans="1:3" s="45" customFormat="1" ht="48.75" customHeight="1" hidden="1">
      <c r="A1007" s="64"/>
      <c r="B1007" s="30"/>
      <c r="C1007" s="174" t="s">
        <v>1436</v>
      </c>
    </row>
    <row r="1008" spans="1:4" s="30" customFormat="1" ht="60" hidden="1">
      <c r="A1008" s="64"/>
      <c r="C1008" s="174" t="s">
        <v>1437</v>
      </c>
      <c r="D1008" s="53"/>
    </row>
    <row r="1009" spans="1:4" s="25" customFormat="1" ht="75" customHeight="1">
      <c r="A1009" s="27"/>
      <c r="C1009" s="116" t="s">
        <v>1438</v>
      </c>
      <c r="D1009" s="37">
        <f>95500+221470+327364+170100</f>
        <v>814434</v>
      </c>
    </row>
    <row r="1010" spans="1:20" s="107" customFormat="1" ht="52.5" customHeight="1">
      <c r="A1010" s="106"/>
      <c r="C1010" s="116" t="s">
        <v>1439</v>
      </c>
      <c r="D1010" s="37">
        <v>220000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1:4" s="107" customFormat="1" ht="16.5" customHeight="1">
      <c r="A1011" s="106"/>
      <c r="C1011" s="116" t="s">
        <v>878</v>
      </c>
      <c r="D1011" s="37">
        <f>3000</f>
        <v>3000</v>
      </c>
    </row>
    <row r="1012" spans="1:4" s="30" customFormat="1" ht="15.75" hidden="1">
      <c r="A1012" s="64"/>
      <c r="C1012" s="139" t="s">
        <v>880</v>
      </c>
      <c r="D1012" s="65"/>
    </row>
    <row r="1013" spans="1:4" s="30" customFormat="1" ht="30" hidden="1">
      <c r="A1013" s="38"/>
      <c r="B1013" s="98"/>
      <c r="C1013" s="174" t="s">
        <v>1431</v>
      </c>
      <c r="D1013" s="45"/>
    </row>
    <row r="1014" spans="1:4" s="44" customFormat="1" ht="15.75" hidden="1">
      <c r="A1014" s="45"/>
      <c r="B1014" s="45"/>
      <c r="C1014" s="45"/>
      <c r="D1014" s="45"/>
    </row>
    <row r="1015" spans="1:4" s="30" customFormat="1" ht="15.75" hidden="1">
      <c r="A1015" s="41">
        <v>80121</v>
      </c>
      <c r="B1015" s="51"/>
      <c r="C1015" s="59" t="s">
        <v>1440</v>
      </c>
      <c r="D1015" s="42">
        <f>D1016</f>
        <v>0</v>
      </c>
    </row>
    <row r="1016" spans="1:4" s="30" customFormat="1" ht="15.75" hidden="1">
      <c r="A1016" s="64"/>
      <c r="C1016" s="175" t="s">
        <v>873</v>
      </c>
      <c r="D1016" s="65"/>
    </row>
    <row r="1017" spans="1:3" s="45" customFormat="1" ht="30" hidden="1">
      <c r="A1017" s="64"/>
      <c r="B1017" s="30"/>
      <c r="C1017" s="174" t="s">
        <v>1427</v>
      </c>
    </row>
    <row r="1018" spans="1:4" s="44" customFormat="1" ht="15.75" hidden="1">
      <c r="A1018" s="45"/>
      <c r="B1018" s="45"/>
      <c r="C1018" s="45"/>
      <c r="D1018" s="45"/>
    </row>
    <row r="1019" spans="1:4" s="30" customFormat="1" ht="15.75" hidden="1">
      <c r="A1019" s="41">
        <v>80123</v>
      </c>
      <c r="B1019" s="51"/>
      <c r="C1019" s="59" t="s">
        <v>1441</v>
      </c>
      <c r="D1019" s="42">
        <f>D1020+D1022</f>
        <v>0</v>
      </c>
    </row>
    <row r="1020" spans="1:4" s="30" customFormat="1" ht="15.75" hidden="1">
      <c r="A1020" s="64"/>
      <c r="C1020" s="175" t="s">
        <v>873</v>
      </c>
      <c r="D1020" s="65"/>
    </row>
    <row r="1021" spans="1:4" s="45" customFormat="1" ht="15.75" hidden="1">
      <c r="A1021" s="64"/>
      <c r="B1021" s="30"/>
      <c r="C1021" s="174" t="s">
        <v>1442</v>
      </c>
      <c r="D1021" s="53"/>
    </row>
    <row r="1022" spans="1:4" s="30" customFormat="1" ht="15.75" hidden="1">
      <c r="A1022" s="64"/>
      <c r="C1022" s="139" t="s">
        <v>880</v>
      </c>
      <c r="D1022" s="65"/>
    </row>
    <row r="1023" spans="1:4" s="30" customFormat="1" ht="30" hidden="1">
      <c r="A1023" s="38"/>
      <c r="B1023" s="98"/>
      <c r="C1023" s="174" t="s">
        <v>1431</v>
      </c>
      <c r="D1023" s="45"/>
    </row>
    <row r="1024" spans="1:4" s="44" customFormat="1" ht="15.75">
      <c r="A1024" s="45"/>
      <c r="B1024" s="45"/>
      <c r="C1024" s="45"/>
      <c r="D1024" s="45"/>
    </row>
    <row r="1025" spans="1:4" s="14" customFormat="1" ht="20.25" customHeight="1">
      <c r="A1025" s="40">
        <v>80130</v>
      </c>
      <c r="B1025" s="17"/>
      <c r="C1025" s="19" t="s">
        <v>21</v>
      </c>
      <c r="D1025" s="47">
        <f>D1026+D1048</f>
        <v>950255</v>
      </c>
    </row>
    <row r="1026" spans="1:4" s="14" customFormat="1" ht="17.25" customHeight="1">
      <c r="A1026" s="27"/>
      <c r="B1026" s="25"/>
      <c r="C1026" s="156" t="s">
        <v>873</v>
      </c>
      <c r="D1026" s="28">
        <f>SUM(D1029:D1047)</f>
        <v>950255</v>
      </c>
    </row>
    <row r="1027" spans="1:4" s="107" customFormat="1" ht="16.5" customHeight="1">
      <c r="A1027" s="161"/>
      <c r="B1027" s="140"/>
      <c r="C1027" s="123" t="s">
        <v>817</v>
      </c>
      <c r="D1027" s="124">
        <f>D1034+D1046+D1043+D1035+D1038+D1039+D1040+D1041</f>
        <v>1074005</v>
      </c>
    </row>
    <row r="1028" spans="1:4" s="107" customFormat="1" ht="16.5" customHeight="1">
      <c r="A1028" s="161"/>
      <c r="B1028" s="140"/>
      <c r="C1028" s="116" t="s">
        <v>1443</v>
      </c>
      <c r="D1028" s="124"/>
    </row>
    <row r="1029" spans="1:4" s="107" customFormat="1" ht="19.5" customHeight="1">
      <c r="A1029" s="161"/>
      <c r="B1029" s="140"/>
      <c r="C1029" s="180" t="s">
        <v>1444</v>
      </c>
      <c r="D1029" s="37">
        <v>-80000</v>
      </c>
    </row>
    <row r="1030" spans="1:4" s="107" customFormat="1" ht="18.75" customHeight="1">
      <c r="A1030" s="161"/>
      <c r="B1030" s="140"/>
      <c r="C1030" s="180" t="s">
        <v>1445</v>
      </c>
      <c r="D1030" s="37">
        <v>-50000</v>
      </c>
    </row>
    <row r="1031" spans="1:20" s="25" customFormat="1" ht="15.75">
      <c r="A1031" s="27"/>
      <c r="C1031" s="116" t="s">
        <v>878</v>
      </c>
      <c r="D1031" s="37">
        <v>6250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</row>
    <row r="1032" spans="1:4" s="107" customFormat="1" ht="7.5" customHeight="1">
      <c r="A1032" s="161"/>
      <c r="B1032" s="140"/>
      <c r="C1032" s="116"/>
      <c r="D1032" s="124"/>
    </row>
    <row r="1033" spans="1:4" s="107" customFormat="1" ht="50.25" customHeight="1">
      <c r="A1033" s="161"/>
      <c r="B1033" s="140"/>
      <c r="C1033" s="116" t="s">
        <v>1446</v>
      </c>
      <c r="D1033" s="124"/>
    </row>
    <row r="1034" spans="1:4" s="140" customFormat="1" ht="30">
      <c r="A1034" s="161"/>
      <c r="C1034" s="180" t="s">
        <v>1447</v>
      </c>
      <c r="D1034" s="37">
        <v>2445</v>
      </c>
    </row>
    <row r="1035" spans="1:4" s="140" customFormat="1" ht="30">
      <c r="A1035" s="161"/>
      <c r="C1035" s="180" t="s">
        <v>1448</v>
      </c>
      <c r="D1035" s="37">
        <v>108413</v>
      </c>
    </row>
    <row r="1036" spans="1:4" s="140" customFormat="1" ht="9.75" customHeight="1">
      <c r="A1036" s="161"/>
      <c r="C1036" s="116"/>
      <c r="D1036" s="37"/>
    </row>
    <row r="1037" spans="1:4" s="140" customFormat="1" ht="30">
      <c r="A1037" s="161"/>
      <c r="C1037" s="116" t="s">
        <v>1449</v>
      </c>
      <c r="D1037" s="37"/>
    </row>
    <row r="1038" spans="1:4" s="25" customFormat="1" ht="30">
      <c r="A1038" s="27"/>
      <c r="C1038" s="180" t="s">
        <v>1450</v>
      </c>
      <c r="D1038" s="37">
        <v>156474</v>
      </c>
    </row>
    <row r="1039" spans="1:4" s="25" customFormat="1" ht="30">
      <c r="A1039" s="27"/>
      <c r="C1039" s="180" t="s">
        <v>1451</v>
      </c>
      <c r="D1039" s="37">
        <v>196150</v>
      </c>
    </row>
    <row r="1040" spans="1:4" s="25" customFormat="1" ht="30">
      <c r="A1040" s="27"/>
      <c r="C1040" s="180" t="s">
        <v>1452</v>
      </c>
      <c r="D1040" s="37">
        <v>175250</v>
      </c>
    </row>
    <row r="1041" spans="1:4" s="25" customFormat="1" ht="30">
      <c r="A1041" s="27"/>
      <c r="C1041" s="180" t="s">
        <v>1453</v>
      </c>
      <c r="D1041" s="37">
        <f>507133-59500</f>
        <v>447633</v>
      </c>
    </row>
    <row r="1042" spans="1:4" s="25" customFormat="1" ht="15.75">
      <c r="A1042" s="27"/>
      <c r="C1042" s="180"/>
      <c r="D1042" s="37"/>
    </row>
    <row r="1043" spans="1:4" s="140" customFormat="1" ht="45">
      <c r="A1043" s="161"/>
      <c r="C1043" s="116" t="s">
        <v>1454</v>
      </c>
      <c r="D1043" s="37">
        <f>-10200-1800-360</f>
        <v>-12360</v>
      </c>
    </row>
    <row r="1044" spans="1:4" s="152" customFormat="1" ht="30" hidden="1">
      <c r="A1044" s="178"/>
      <c r="C1044" s="174" t="s">
        <v>1455</v>
      </c>
      <c r="D1044" s="53"/>
    </row>
    <row r="1045" spans="1:4" s="152" customFormat="1" ht="30.75" customHeight="1" hidden="1">
      <c r="A1045" s="178"/>
      <c r="C1045" s="174" t="s">
        <v>1427</v>
      </c>
      <c r="D1045" s="53"/>
    </row>
    <row r="1046" spans="1:4" s="152" customFormat="1" ht="75" hidden="1">
      <c r="A1046" s="178"/>
      <c r="C1046" s="174" t="s">
        <v>1456</v>
      </c>
      <c r="D1046" s="53"/>
    </row>
    <row r="1047" spans="1:4" s="30" customFormat="1" ht="15.75" hidden="1">
      <c r="A1047" s="64"/>
      <c r="C1047" s="174" t="s">
        <v>878</v>
      </c>
      <c r="D1047" s="53"/>
    </row>
    <row r="1048" spans="1:4" s="30" customFormat="1" ht="15.75" hidden="1">
      <c r="A1048" s="64"/>
      <c r="C1048" s="139" t="s">
        <v>880</v>
      </c>
      <c r="D1048" s="65"/>
    </row>
    <row r="1049" spans="1:4" s="30" customFormat="1" ht="30" hidden="1">
      <c r="A1049" s="38"/>
      <c r="B1049" s="98"/>
      <c r="C1049" s="174" t="s">
        <v>1431</v>
      </c>
      <c r="D1049" s="45"/>
    </row>
    <row r="1050" spans="1:4" s="44" customFormat="1" ht="15.75">
      <c r="A1050" s="45"/>
      <c r="B1050" s="45"/>
      <c r="C1050" s="45"/>
      <c r="D1050" s="45"/>
    </row>
    <row r="1051" spans="1:4" s="25" customFormat="1" ht="15.75">
      <c r="A1051" s="40">
        <v>80132</v>
      </c>
      <c r="B1051" s="17"/>
      <c r="C1051" s="19" t="s">
        <v>1457</v>
      </c>
      <c r="D1051" s="47">
        <f>D1052</f>
        <v>-10407</v>
      </c>
    </row>
    <row r="1052" spans="1:4" s="35" customFormat="1" ht="18.75" customHeight="1">
      <c r="A1052" s="27"/>
      <c r="B1052" s="25"/>
      <c r="C1052" s="156" t="s">
        <v>873</v>
      </c>
      <c r="D1052" s="28">
        <f>-8845-1345-217</f>
        <v>-10407</v>
      </c>
    </row>
    <row r="1053" spans="1:4" s="126" customFormat="1" ht="15">
      <c r="A1053" s="178"/>
      <c r="B1053" s="152"/>
      <c r="C1053" s="116" t="s">
        <v>1458</v>
      </c>
      <c r="D1053" s="53"/>
    </row>
    <row r="1054" s="45" customFormat="1" ht="8.25" customHeight="1" hidden="1"/>
    <row r="1055" spans="1:4" s="44" customFormat="1" ht="15.75" hidden="1">
      <c r="A1055" s="41">
        <v>80134</v>
      </c>
      <c r="B1055" s="51"/>
      <c r="C1055" s="59" t="s">
        <v>1459</v>
      </c>
      <c r="D1055" s="42">
        <f>D1056</f>
        <v>0</v>
      </c>
    </row>
    <row r="1056" spans="1:4" s="30" customFormat="1" ht="15.75" hidden="1">
      <c r="A1056" s="64"/>
      <c r="C1056" s="175" t="s">
        <v>873</v>
      </c>
      <c r="D1056" s="65"/>
    </row>
    <row r="1057" spans="1:4" s="126" customFormat="1" ht="30" hidden="1">
      <c r="A1057" s="178"/>
      <c r="B1057" s="152"/>
      <c r="C1057" s="174" t="s">
        <v>1427</v>
      </c>
      <c r="D1057" s="53"/>
    </row>
    <row r="1058" spans="1:4" s="44" customFormat="1" ht="11.25" customHeight="1">
      <c r="A1058" s="45"/>
      <c r="B1058" s="45"/>
      <c r="C1058" s="45"/>
      <c r="D1058" s="45"/>
    </row>
    <row r="1059" spans="1:4" s="14" customFormat="1" ht="33" customHeight="1">
      <c r="A1059" s="40">
        <v>80140</v>
      </c>
      <c r="B1059" s="17"/>
      <c r="C1059" s="19" t="s">
        <v>23</v>
      </c>
      <c r="D1059" s="47">
        <f>D1060</f>
        <v>130692</v>
      </c>
    </row>
    <row r="1060" spans="1:4" s="25" customFormat="1" ht="15.75">
      <c r="A1060" s="27"/>
      <c r="C1060" s="156" t="s">
        <v>873</v>
      </c>
      <c r="D1060" s="28">
        <f>SUM(D1062:D1064)</f>
        <v>130692</v>
      </c>
    </row>
    <row r="1061" spans="1:4" s="25" customFormat="1" ht="15.75">
      <c r="A1061" s="27"/>
      <c r="C1061" s="156" t="s">
        <v>1460</v>
      </c>
      <c r="D1061" s="28">
        <f>D1063</f>
        <v>34136</v>
      </c>
    </row>
    <row r="1062" spans="1:4" s="25" customFormat="1" ht="30">
      <c r="A1062" s="27"/>
      <c r="C1062" s="116" t="s">
        <v>1461</v>
      </c>
      <c r="D1062" s="37">
        <v>100000</v>
      </c>
    </row>
    <row r="1063" spans="1:4" s="107" customFormat="1" ht="60">
      <c r="A1063" s="161"/>
      <c r="B1063" s="140"/>
      <c r="C1063" s="116" t="s">
        <v>1462</v>
      </c>
      <c r="D1063" s="37">
        <v>34136</v>
      </c>
    </row>
    <row r="1064" spans="1:4" s="107" customFormat="1" ht="15">
      <c r="A1064" s="161"/>
      <c r="B1064" s="140"/>
      <c r="C1064" s="116" t="s">
        <v>1458</v>
      </c>
      <c r="D1064" s="37">
        <v>-3444</v>
      </c>
    </row>
    <row r="1065" spans="1:4" s="126" customFormat="1" ht="15">
      <c r="A1065" s="178"/>
      <c r="B1065" s="152"/>
      <c r="C1065" s="174"/>
      <c r="D1065" s="53"/>
    </row>
    <row r="1066" spans="1:4" s="44" customFormat="1" ht="14.25" customHeight="1" hidden="1">
      <c r="A1066" s="41">
        <v>80146</v>
      </c>
      <c r="B1066" s="51"/>
      <c r="C1066" s="59" t="s">
        <v>1463</v>
      </c>
      <c r="D1066" s="42">
        <f>D1067</f>
        <v>0</v>
      </c>
    </row>
    <row r="1067" spans="1:4" s="30" customFormat="1" ht="15.75" hidden="1">
      <c r="A1067" s="64"/>
      <c r="C1067" s="175" t="s">
        <v>873</v>
      </c>
      <c r="D1067" s="65"/>
    </row>
    <row r="1068" spans="1:4" s="126" customFormat="1" ht="15" hidden="1">
      <c r="A1068" s="178"/>
      <c r="B1068" s="152"/>
      <c r="C1068" s="174" t="s">
        <v>1464</v>
      </c>
      <c r="D1068" s="53"/>
    </row>
    <row r="1069" s="45" customFormat="1" ht="8.25" customHeight="1" hidden="1"/>
    <row r="1070" spans="1:4" s="14" customFormat="1" ht="15.75">
      <c r="A1070" s="40">
        <v>80195</v>
      </c>
      <c r="B1070" s="17"/>
      <c r="C1070" s="19" t="s">
        <v>468</v>
      </c>
      <c r="D1070" s="47">
        <f>D1071+D1076+D1080+D1078</f>
        <v>-13476</v>
      </c>
    </row>
    <row r="1071" spans="1:4" s="30" customFormat="1" ht="15.75" hidden="1">
      <c r="A1071" s="64"/>
      <c r="C1071" s="175" t="s">
        <v>1465</v>
      </c>
      <c r="D1071" s="65">
        <f>D1074+D1075+D1072</f>
        <v>0</v>
      </c>
    </row>
    <row r="1072" spans="1:4" s="30" customFormat="1" ht="90" hidden="1">
      <c r="A1072" s="64"/>
      <c r="C1072" s="125" t="s">
        <v>1466</v>
      </c>
      <c r="D1072" s="45"/>
    </row>
    <row r="1073" spans="1:4" s="152" customFormat="1" ht="15" hidden="1">
      <c r="A1073" s="178"/>
      <c r="C1073" s="181" t="s">
        <v>132</v>
      </c>
      <c r="D1073" s="77">
        <f>D1074+D1075</f>
        <v>0</v>
      </c>
    </row>
    <row r="1074" spans="1:4" s="126" customFormat="1" ht="60.75" customHeight="1" hidden="1">
      <c r="A1074" s="178"/>
      <c r="B1074" s="152"/>
      <c r="C1074" s="174" t="s">
        <v>1467</v>
      </c>
      <c r="D1074" s="53"/>
    </row>
    <row r="1075" spans="1:4" s="126" customFormat="1" ht="45" hidden="1">
      <c r="A1075" s="178"/>
      <c r="B1075" s="152"/>
      <c r="C1075" s="174" t="s">
        <v>1468</v>
      </c>
      <c r="D1075" s="53"/>
    </row>
    <row r="1076" spans="1:4" s="30" customFormat="1" ht="15.75" hidden="1">
      <c r="A1076" s="64"/>
      <c r="C1076" s="175" t="s">
        <v>1469</v>
      </c>
      <c r="D1076" s="65"/>
    </row>
    <row r="1077" spans="1:4" s="44" customFormat="1" ht="15.75" hidden="1">
      <c r="A1077" s="43"/>
      <c r="C1077" s="174" t="s">
        <v>1470</v>
      </c>
      <c r="D1077" s="45"/>
    </row>
    <row r="1078" spans="1:20" s="25" customFormat="1" ht="15" customHeight="1">
      <c r="A1078" s="27"/>
      <c r="C1078" s="156" t="s">
        <v>840</v>
      </c>
      <c r="D1078" s="28">
        <f>D1079</f>
        <v>-27709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</row>
    <row r="1079" spans="1:4" s="107" customFormat="1" ht="48.75" customHeight="1">
      <c r="A1079" s="161"/>
      <c r="B1079" s="140"/>
      <c r="C1079" s="116" t="s">
        <v>1471</v>
      </c>
      <c r="D1079" s="37">
        <v>-27709</v>
      </c>
    </row>
    <row r="1080" spans="1:4" s="25" customFormat="1" ht="31.5">
      <c r="A1080" s="27"/>
      <c r="C1080" s="156" t="s">
        <v>1472</v>
      </c>
      <c r="D1080" s="28">
        <v>14233</v>
      </c>
    </row>
    <row r="1081" spans="1:4" s="14" customFormat="1" ht="45">
      <c r="A1081" s="34"/>
      <c r="C1081" s="36" t="s">
        <v>911</v>
      </c>
      <c r="D1081" s="35"/>
    </row>
    <row r="1082" s="45" customFormat="1" ht="15.75"/>
    <row r="1083" spans="1:4" s="35" customFormat="1" ht="15.75">
      <c r="A1083" s="15">
        <v>852</v>
      </c>
      <c r="B1083" s="142"/>
      <c r="C1083" s="114" t="s">
        <v>594</v>
      </c>
      <c r="D1083" s="16">
        <f>D1084+D1099+D1110+D1122+D1116</f>
        <v>885390</v>
      </c>
    </row>
    <row r="1084" spans="1:4" s="14" customFormat="1" ht="15.75">
      <c r="A1084" s="40">
        <v>85201</v>
      </c>
      <c r="B1084" s="100"/>
      <c r="C1084" s="19" t="s">
        <v>1473</v>
      </c>
      <c r="D1084" s="47">
        <f>D1085+D1095+D1093</f>
        <v>189853</v>
      </c>
    </row>
    <row r="1085" spans="1:4" s="14" customFormat="1" ht="15.75">
      <c r="A1085" s="24"/>
      <c r="B1085" s="108"/>
      <c r="C1085" s="156" t="s">
        <v>1473</v>
      </c>
      <c r="D1085" s="28">
        <f>SUM(D1086:D1092)</f>
        <v>92653</v>
      </c>
    </row>
    <row r="1086" spans="1:4" s="107" customFormat="1" ht="45">
      <c r="A1086" s="106"/>
      <c r="C1086" s="116" t="s">
        <v>1474</v>
      </c>
      <c r="D1086" s="37">
        <f>29540+16649+3876+3538</f>
        <v>53603</v>
      </c>
    </row>
    <row r="1087" spans="1:4" s="107" customFormat="1" ht="45">
      <c r="A1087" s="106"/>
      <c r="C1087" s="116" t="s">
        <v>1475</v>
      </c>
      <c r="D1087" s="37">
        <v>2250</v>
      </c>
    </row>
    <row r="1088" spans="1:4" s="107" customFormat="1" ht="15">
      <c r="A1088" s="106"/>
      <c r="C1088" s="116" t="s">
        <v>979</v>
      </c>
      <c r="D1088" s="37"/>
    </row>
    <row r="1089" spans="1:4" s="107" customFormat="1" ht="15">
      <c r="A1089" s="106"/>
      <c r="C1089" s="180" t="s">
        <v>1476</v>
      </c>
      <c r="D1089" s="37">
        <f>12500</f>
        <v>12500</v>
      </c>
    </row>
    <row r="1090" spans="1:4" s="144" customFormat="1" ht="60" hidden="1">
      <c r="A1090" s="143"/>
      <c r="C1090" s="299" t="s">
        <v>1477</v>
      </c>
      <c r="D1090" s="146"/>
    </row>
    <row r="1091" spans="1:4" s="107" customFormat="1" ht="45">
      <c r="A1091" s="37"/>
      <c r="B1091" s="37"/>
      <c r="C1091" s="300" t="s">
        <v>1478</v>
      </c>
      <c r="D1091" s="37">
        <v>19000</v>
      </c>
    </row>
    <row r="1092" spans="1:4" s="107" customFormat="1" ht="30">
      <c r="A1092" s="37"/>
      <c r="B1092" s="37"/>
      <c r="C1092" s="180" t="s">
        <v>1479</v>
      </c>
      <c r="D1092" s="37">
        <v>5300</v>
      </c>
    </row>
    <row r="1093" spans="1:4" s="44" customFormat="1" ht="15.75" hidden="1">
      <c r="A1093" s="45"/>
      <c r="B1093" s="45"/>
      <c r="C1093" s="175" t="s">
        <v>1480</v>
      </c>
      <c r="D1093" s="65">
        <v>0</v>
      </c>
    </row>
    <row r="1094" spans="1:4" s="44" customFormat="1" ht="15.75" hidden="1">
      <c r="A1094" s="45"/>
      <c r="B1094" s="45"/>
      <c r="C1094" s="125" t="s">
        <v>1481</v>
      </c>
      <c r="D1094" s="65"/>
    </row>
    <row r="1095" spans="1:4" s="25" customFormat="1" ht="15.75">
      <c r="A1095" s="27"/>
      <c r="C1095" s="156" t="s">
        <v>957</v>
      </c>
      <c r="D1095" s="28">
        <f>SUM(D1096:D1097)</f>
        <v>97200</v>
      </c>
    </row>
    <row r="1096" spans="1:4" s="107" customFormat="1" ht="66.75" customHeight="1">
      <c r="A1096" s="161"/>
      <c r="B1096" s="140"/>
      <c r="C1096" s="116" t="s">
        <v>1482</v>
      </c>
      <c r="D1096" s="37">
        <v>97200</v>
      </c>
    </row>
    <row r="1097" spans="1:4" s="144" customFormat="1" ht="75" hidden="1">
      <c r="A1097" s="171"/>
      <c r="B1097" s="172"/>
      <c r="C1097" s="143" t="s">
        <v>614</v>
      </c>
      <c r="D1097" s="146"/>
    </row>
    <row r="1098" spans="1:4" s="44" customFormat="1" ht="15.75">
      <c r="A1098" s="45"/>
      <c r="B1098" s="45"/>
      <c r="C1098" s="177"/>
      <c r="D1098" s="53"/>
    </row>
    <row r="1099" spans="1:4" s="14" customFormat="1" ht="15.75">
      <c r="A1099" s="40">
        <v>85202</v>
      </c>
      <c r="B1099" s="17"/>
      <c r="C1099" s="19" t="s">
        <v>53</v>
      </c>
      <c r="D1099" s="47">
        <f>D1100+D1107</f>
        <v>200050</v>
      </c>
    </row>
    <row r="1100" spans="1:4" s="14" customFormat="1" ht="15.75">
      <c r="A1100" s="24"/>
      <c r="B1100" s="108"/>
      <c r="C1100" s="156" t="s">
        <v>53</v>
      </c>
      <c r="D1100" s="28">
        <f>SUM(D1101:D1106)</f>
        <v>50050</v>
      </c>
    </row>
    <row r="1101" spans="1:4" s="107" customFormat="1" ht="75">
      <c r="A1101" s="106"/>
      <c r="C1101" s="116" t="s">
        <v>615</v>
      </c>
      <c r="D1101" s="155">
        <f>20050+9000</f>
        <v>29050</v>
      </c>
    </row>
    <row r="1102" spans="1:4" s="107" customFormat="1" ht="30" hidden="1">
      <c r="A1102" s="106"/>
      <c r="C1102" s="180" t="s">
        <v>616</v>
      </c>
      <c r="D1102" s="155"/>
    </row>
    <row r="1103" spans="1:4" s="107" customFormat="1" ht="30">
      <c r="A1103" s="106"/>
      <c r="C1103" s="116" t="s">
        <v>617</v>
      </c>
      <c r="D1103" s="155">
        <v>21000</v>
      </c>
    </row>
    <row r="1104" spans="1:4" s="107" customFormat="1" ht="30">
      <c r="A1104" s="106"/>
      <c r="C1104" s="116" t="s">
        <v>618</v>
      </c>
      <c r="D1104" s="155">
        <v>-335805</v>
      </c>
    </row>
    <row r="1105" spans="1:4" s="126" customFormat="1" ht="30" hidden="1">
      <c r="A1105" s="125"/>
      <c r="C1105" s="177" t="s">
        <v>616</v>
      </c>
      <c r="D1105" s="209"/>
    </row>
    <row r="1106" spans="1:4" s="107" customFormat="1" ht="15">
      <c r="A1106" s="106"/>
      <c r="C1106" s="116" t="s">
        <v>619</v>
      </c>
      <c r="D1106" s="155">
        <v>335805</v>
      </c>
    </row>
    <row r="1107" spans="1:4" s="25" customFormat="1" ht="15.75">
      <c r="A1107" s="27"/>
      <c r="C1107" s="156" t="s">
        <v>957</v>
      </c>
      <c r="D1107" s="28">
        <v>150000</v>
      </c>
    </row>
    <row r="1108" spans="1:4" s="107" customFormat="1" ht="30" customHeight="1">
      <c r="A1108" s="161"/>
      <c r="B1108" s="140"/>
      <c r="C1108" s="116" t="s">
        <v>620</v>
      </c>
      <c r="D1108" s="37"/>
    </row>
    <row r="1109" spans="1:4" s="126" customFormat="1" ht="15">
      <c r="A1109" s="125"/>
      <c r="C1109" s="174"/>
      <c r="D1109" s="209"/>
    </row>
    <row r="1110" spans="1:4" s="14" customFormat="1" ht="39" customHeight="1">
      <c r="A1110" s="40">
        <v>85220</v>
      </c>
      <c r="B1110" s="19"/>
      <c r="C1110" s="40" t="s">
        <v>621</v>
      </c>
      <c r="D1110" s="164">
        <f>D1111+D1113</f>
        <v>20000</v>
      </c>
    </row>
    <row r="1111" spans="1:4" s="37" customFormat="1" ht="15.75">
      <c r="A1111" s="106"/>
      <c r="B1111" s="107"/>
      <c r="C1111" s="109" t="s">
        <v>622</v>
      </c>
      <c r="D1111" s="28">
        <v>20000</v>
      </c>
    </row>
    <row r="1112" spans="1:4" s="37" customFormat="1" ht="38.25" customHeight="1">
      <c r="A1112" s="106"/>
      <c r="B1112" s="107"/>
      <c r="C1112" s="106" t="s">
        <v>623</v>
      </c>
      <c r="D1112" s="28"/>
    </row>
    <row r="1113" spans="1:4" s="146" customFormat="1" ht="15.75" hidden="1">
      <c r="A1113" s="143"/>
      <c r="B1113" s="144"/>
      <c r="C1113" s="200" t="s">
        <v>624</v>
      </c>
      <c r="D1113" s="201"/>
    </row>
    <row r="1114" spans="1:4" s="146" customFormat="1" ht="18" customHeight="1" hidden="1">
      <c r="A1114" s="143"/>
      <c r="B1114" s="144"/>
      <c r="C1114" s="143" t="s">
        <v>625</v>
      </c>
      <c r="D1114" s="201"/>
    </row>
    <row r="1115" spans="1:3" s="53" customFormat="1" ht="15">
      <c r="A1115" s="125"/>
      <c r="B1115" s="126"/>
      <c r="C1115" s="174"/>
    </row>
    <row r="1116" spans="1:4" s="14" customFormat="1" ht="15.75">
      <c r="A1116" s="40">
        <v>85226</v>
      </c>
      <c r="B1116" s="100"/>
      <c r="C1116" s="19" t="s">
        <v>626</v>
      </c>
      <c r="D1116" s="47">
        <f>D1117</f>
        <v>7980</v>
      </c>
    </row>
    <row r="1117" spans="1:4" s="14" customFormat="1" ht="15.75">
      <c r="A1117" s="24"/>
      <c r="B1117" s="108"/>
      <c r="C1117" s="156" t="s">
        <v>627</v>
      </c>
      <c r="D1117" s="28">
        <f>D1119+D1120</f>
        <v>7980</v>
      </c>
    </row>
    <row r="1118" spans="1:4" s="144" customFormat="1" ht="36" customHeight="1" hidden="1">
      <c r="A1118" s="301"/>
      <c r="B1118" s="302"/>
      <c r="C1118" s="303" t="s">
        <v>888</v>
      </c>
      <c r="D1118" s="304"/>
    </row>
    <row r="1119" spans="1:4" s="144" customFormat="1" ht="93.75" customHeight="1" hidden="1">
      <c r="A1119" s="301"/>
      <c r="B1119" s="302"/>
      <c r="C1119" s="305" t="s">
        <v>628</v>
      </c>
      <c r="D1119" s="146"/>
    </row>
    <row r="1120" spans="1:4" s="107" customFormat="1" ht="45">
      <c r="A1120" s="106"/>
      <c r="C1120" s="116" t="s">
        <v>1474</v>
      </c>
      <c r="D1120" s="37">
        <v>7980</v>
      </c>
    </row>
    <row r="1121" spans="1:4" s="107" customFormat="1" ht="15">
      <c r="A1121" s="106"/>
      <c r="C1121" s="116"/>
      <c r="D1121" s="37"/>
    </row>
    <row r="1122" spans="1:4" s="7" customFormat="1" ht="15.75">
      <c r="A1122" s="40">
        <v>85295</v>
      </c>
      <c r="B1122" s="17"/>
      <c r="C1122" s="19" t="s">
        <v>468</v>
      </c>
      <c r="D1122" s="306">
        <f>SUM(D1123:D1126)</f>
        <v>467507</v>
      </c>
    </row>
    <row r="1123" spans="1:4" s="7" customFormat="1" ht="45">
      <c r="A1123" s="106"/>
      <c r="B1123" s="107"/>
      <c r="C1123" s="106" t="s">
        <v>629</v>
      </c>
      <c r="D1123" s="37">
        <v>8700</v>
      </c>
    </row>
    <row r="1124" spans="1:4" s="7" customFormat="1" ht="15.75">
      <c r="A1124" s="106"/>
      <c r="B1124" s="107"/>
      <c r="C1124" s="156" t="s">
        <v>840</v>
      </c>
      <c r="D1124" s="37">
        <v>458807</v>
      </c>
    </row>
    <row r="1125" spans="1:4" s="140" customFormat="1" ht="49.5" customHeight="1">
      <c r="A1125" s="161"/>
      <c r="C1125" s="36" t="s">
        <v>630</v>
      </c>
      <c r="D1125" s="162"/>
    </row>
    <row r="1126" spans="1:4" s="283" customFormat="1" ht="15.75" hidden="1">
      <c r="A1126" s="143"/>
      <c r="B1126" s="144"/>
      <c r="C1126" s="307" t="s">
        <v>631</v>
      </c>
      <c r="D1126" s="146"/>
    </row>
    <row r="1127" spans="1:4" s="283" customFormat="1" ht="15" hidden="1">
      <c r="A1127" s="143"/>
      <c r="B1127" s="144"/>
      <c r="C1127" s="143" t="s">
        <v>632</v>
      </c>
      <c r="D1127" s="146"/>
    </row>
    <row r="1128" spans="1:4" s="7" customFormat="1" ht="15">
      <c r="A1128" s="106"/>
      <c r="B1128" s="107"/>
      <c r="C1128" s="106"/>
      <c r="D1128" s="37"/>
    </row>
    <row r="1129" spans="1:4" s="35" customFormat="1" ht="15.75">
      <c r="A1129" s="15">
        <v>853</v>
      </c>
      <c r="B1129" s="142"/>
      <c r="C1129" s="270" t="s">
        <v>470</v>
      </c>
      <c r="D1129" s="216">
        <f>D1130+D1133</f>
        <v>-56815</v>
      </c>
    </row>
    <row r="1130" spans="1:4" s="14" customFormat="1" ht="15.75">
      <c r="A1130" s="40">
        <v>85311</v>
      </c>
      <c r="B1130" s="17"/>
      <c r="C1130" s="19" t="s">
        <v>26</v>
      </c>
      <c r="D1130" s="47">
        <v>-136815</v>
      </c>
    </row>
    <row r="1131" spans="1:4" s="14" customFormat="1" ht="15.75">
      <c r="A1131" s="34"/>
      <c r="C1131" s="112" t="s">
        <v>818</v>
      </c>
      <c r="D1131" s="28"/>
    </row>
    <row r="1132" spans="1:4" s="107" customFormat="1" ht="15" customHeight="1">
      <c r="A1132" s="105"/>
      <c r="B1132" s="110"/>
      <c r="C1132" s="112"/>
      <c r="D1132" s="37"/>
    </row>
    <row r="1133" spans="1:4" s="14" customFormat="1" ht="15.75">
      <c r="A1133" s="40">
        <v>85395</v>
      </c>
      <c r="B1133" s="17"/>
      <c r="C1133" s="170" t="s">
        <v>468</v>
      </c>
      <c r="D1133" s="164">
        <f>D1134</f>
        <v>80000</v>
      </c>
    </row>
    <row r="1134" spans="1:4" s="14" customFormat="1" ht="15.75">
      <c r="A1134" s="34"/>
      <c r="C1134" s="156" t="s">
        <v>633</v>
      </c>
      <c r="D1134" s="157">
        <v>80000</v>
      </c>
    </row>
    <row r="1135" spans="1:4" s="107" customFormat="1" ht="30">
      <c r="A1135" s="105"/>
      <c r="B1135" s="110"/>
      <c r="C1135" s="116" t="s">
        <v>634</v>
      </c>
      <c r="D1135" s="37"/>
    </row>
    <row r="1136" spans="1:4" s="14" customFormat="1" ht="15.75">
      <c r="A1136" s="15"/>
      <c r="B1136" s="142"/>
      <c r="C1136" s="101"/>
      <c r="D1136" s="35"/>
    </row>
    <row r="1137" spans="1:4" s="25" customFormat="1" ht="16.5" customHeight="1">
      <c r="A1137" s="15">
        <v>854</v>
      </c>
      <c r="B1137" s="142"/>
      <c r="C1137" s="114" t="s">
        <v>598</v>
      </c>
      <c r="D1137" s="16">
        <f>D1138+D1142+D1152+D1165+D1169+D1148+D1175</f>
        <v>74000</v>
      </c>
    </row>
    <row r="1138" spans="1:4" s="30" customFormat="1" ht="15.75" hidden="1">
      <c r="A1138" s="41">
        <v>85401</v>
      </c>
      <c r="B1138" s="51"/>
      <c r="C1138" s="59" t="s">
        <v>986</v>
      </c>
      <c r="D1138" s="42">
        <f>D1139</f>
        <v>0</v>
      </c>
    </row>
    <row r="1139" spans="1:4" s="30" customFormat="1" ht="15.75" hidden="1">
      <c r="A1139" s="38"/>
      <c r="B1139" s="98"/>
      <c r="C1139" s="175" t="s">
        <v>873</v>
      </c>
      <c r="D1139" s="65"/>
    </row>
    <row r="1140" spans="1:3" s="53" customFormat="1" ht="30" hidden="1">
      <c r="A1140" s="153"/>
      <c r="B1140" s="154"/>
      <c r="C1140" s="174" t="s">
        <v>1427</v>
      </c>
    </row>
    <row r="1141" spans="1:4" s="44" customFormat="1" ht="15.75" hidden="1">
      <c r="A1141" s="45"/>
      <c r="B1141" s="45"/>
      <c r="C1141" s="45"/>
      <c r="D1141" s="45"/>
    </row>
    <row r="1142" spans="1:4" s="30" customFormat="1" ht="15.75" hidden="1">
      <c r="A1142" s="41">
        <v>85403</v>
      </c>
      <c r="B1142" s="51"/>
      <c r="C1142" s="59" t="s">
        <v>635</v>
      </c>
      <c r="D1142" s="42">
        <f>D1143+D1145</f>
        <v>0</v>
      </c>
    </row>
    <row r="1143" spans="1:4" s="44" customFormat="1" ht="15.75" hidden="1">
      <c r="A1143" s="38"/>
      <c r="B1143" s="98"/>
      <c r="C1143" s="175" t="s">
        <v>873</v>
      </c>
      <c r="D1143" s="65"/>
    </row>
    <row r="1144" spans="1:3" s="53" customFormat="1" ht="30" hidden="1">
      <c r="A1144" s="153"/>
      <c r="B1144" s="154"/>
      <c r="C1144" s="174" t="s">
        <v>1427</v>
      </c>
    </row>
    <row r="1145" spans="1:4" s="44" customFormat="1" ht="15.75" hidden="1">
      <c r="A1145" s="38"/>
      <c r="B1145" s="98"/>
      <c r="C1145" s="175" t="s">
        <v>880</v>
      </c>
      <c r="D1145" s="65"/>
    </row>
    <row r="1146" spans="1:3" s="53" customFormat="1" ht="30.75" customHeight="1" hidden="1">
      <c r="A1146" s="153"/>
      <c r="B1146" s="154"/>
      <c r="C1146" s="174" t="s">
        <v>1431</v>
      </c>
    </row>
    <row r="1147" spans="1:4" s="44" customFormat="1" ht="12" customHeight="1" hidden="1">
      <c r="A1147" s="45"/>
      <c r="B1147" s="45"/>
      <c r="C1147" s="45"/>
      <c r="D1147" s="45"/>
    </row>
    <row r="1148" spans="1:4" s="30" customFormat="1" ht="15.75" hidden="1">
      <c r="A1148" s="41">
        <v>85404</v>
      </c>
      <c r="B1148" s="51"/>
      <c r="C1148" s="59" t="s">
        <v>988</v>
      </c>
      <c r="D1148" s="42">
        <f>D1149</f>
        <v>0</v>
      </c>
    </row>
    <row r="1149" spans="1:4" s="30" customFormat="1" ht="15.75" hidden="1">
      <c r="A1149" s="38"/>
      <c r="B1149" s="98"/>
      <c r="C1149" s="175" t="s">
        <v>873</v>
      </c>
      <c r="D1149" s="65"/>
    </row>
    <row r="1150" spans="1:3" s="53" customFormat="1" ht="30" hidden="1">
      <c r="A1150" s="153"/>
      <c r="B1150" s="154"/>
      <c r="C1150" s="174" t="s">
        <v>1427</v>
      </c>
    </row>
    <row r="1151" spans="1:4" s="44" customFormat="1" ht="15.75" hidden="1">
      <c r="A1151" s="45"/>
      <c r="B1151" s="45"/>
      <c r="C1151" s="45"/>
      <c r="D1151" s="45"/>
    </row>
    <row r="1152" spans="1:4" s="44" customFormat="1" ht="15.75" hidden="1">
      <c r="A1152" s="41">
        <v>85406</v>
      </c>
      <c r="B1152" s="51"/>
      <c r="C1152" s="59" t="s">
        <v>636</v>
      </c>
      <c r="D1152" s="42">
        <f>SUM(D1153)</f>
        <v>0</v>
      </c>
    </row>
    <row r="1153" spans="1:4" s="30" customFormat="1" ht="15.75" hidden="1">
      <c r="A1153" s="64"/>
      <c r="C1153" s="175" t="s">
        <v>873</v>
      </c>
      <c r="D1153" s="65">
        <f>D1154+D1155+D1158+D1159+D1160</f>
        <v>0</v>
      </c>
    </row>
    <row r="1154" spans="1:4" s="152" customFormat="1" ht="30" hidden="1">
      <c r="A1154" s="178"/>
      <c r="C1154" s="174" t="s">
        <v>1427</v>
      </c>
      <c r="D1154" s="53"/>
    </row>
    <row r="1155" spans="1:4" s="152" customFormat="1" ht="60" hidden="1">
      <c r="A1155" s="178"/>
      <c r="C1155" s="125" t="s">
        <v>637</v>
      </c>
      <c r="D1155" s="53"/>
    </row>
    <row r="1156" spans="1:4" s="152" customFormat="1" ht="30" hidden="1">
      <c r="A1156" s="178"/>
      <c r="C1156" s="177" t="s">
        <v>638</v>
      </c>
      <c r="D1156" s="53"/>
    </row>
    <row r="1157" spans="1:4" s="152" customFormat="1" ht="30" hidden="1">
      <c r="A1157" s="178"/>
      <c r="C1157" s="75" t="s">
        <v>639</v>
      </c>
      <c r="D1157" s="53"/>
    </row>
    <row r="1158" spans="1:4" s="152" customFormat="1" ht="60" hidden="1">
      <c r="A1158" s="178"/>
      <c r="C1158" s="125" t="s">
        <v>640</v>
      </c>
      <c r="D1158" s="53"/>
    </row>
    <row r="1159" spans="1:4" s="152" customFormat="1" ht="120" hidden="1">
      <c r="A1159" s="178"/>
      <c r="C1159" s="125" t="s">
        <v>641</v>
      </c>
      <c r="D1159" s="53"/>
    </row>
    <row r="1160" spans="1:4" s="152" customFormat="1" ht="45" hidden="1">
      <c r="A1160" s="178"/>
      <c r="C1160" s="125" t="s">
        <v>642</v>
      </c>
      <c r="D1160" s="53">
        <f>D1161+D1162</f>
        <v>0</v>
      </c>
    </row>
    <row r="1161" spans="1:4" s="152" customFormat="1" ht="45" hidden="1">
      <c r="A1161" s="178"/>
      <c r="C1161" s="125" t="s">
        <v>643</v>
      </c>
      <c r="D1161" s="53"/>
    </row>
    <row r="1162" spans="1:4" s="152" customFormat="1" ht="45" hidden="1">
      <c r="A1162" s="178"/>
      <c r="C1162" s="125" t="s">
        <v>644</v>
      </c>
      <c r="D1162" s="53"/>
    </row>
    <row r="1163" spans="1:4" s="152" customFormat="1" ht="15" hidden="1">
      <c r="A1163" s="178"/>
      <c r="C1163" s="174"/>
      <c r="D1163" s="53"/>
    </row>
    <row r="1164" s="45" customFormat="1" ht="15.75" hidden="1"/>
    <row r="1165" spans="1:4" s="14" customFormat="1" ht="15.75">
      <c r="A1165" s="40">
        <v>85407</v>
      </c>
      <c r="B1165" s="17"/>
      <c r="C1165" s="19" t="s">
        <v>645</v>
      </c>
      <c r="D1165" s="47">
        <f>SUM(D1166)</f>
        <v>24000</v>
      </c>
    </row>
    <row r="1166" spans="1:4" s="14" customFormat="1" ht="15.75">
      <c r="A1166" s="27"/>
      <c r="B1166" s="25"/>
      <c r="C1166" s="156" t="s">
        <v>873</v>
      </c>
      <c r="D1166" s="28">
        <v>24000</v>
      </c>
    </row>
    <row r="1167" spans="1:3" s="53" customFormat="1" ht="15">
      <c r="A1167" s="178"/>
      <c r="B1167" s="152"/>
      <c r="C1167" s="116" t="s">
        <v>646</v>
      </c>
    </row>
    <row r="1168" spans="1:4" s="14" customFormat="1" ht="15.75">
      <c r="A1168" s="35"/>
      <c r="B1168" s="35"/>
      <c r="C1168" s="35"/>
      <c r="D1168" s="35"/>
    </row>
    <row r="1169" spans="1:4" s="35" customFormat="1" ht="15.75">
      <c r="A1169" s="40">
        <v>85410</v>
      </c>
      <c r="B1169" s="17"/>
      <c r="C1169" s="19" t="s">
        <v>647</v>
      </c>
      <c r="D1169" s="47">
        <f>D1170+D1172</f>
        <v>50000</v>
      </c>
    </row>
    <row r="1170" spans="1:4" s="14" customFormat="1" ht="15.75">
      <c r="A1170" s="27"/>
      <c r="B1170" s="25"/>
      <c r="C1170" s="156" t="s">
        <v>873</v>
      </c>
      <c r="D1170" s="28">
        <v>50000</v>
      </c>
    </row>
    <row r="1171" spans="1:4" s="107" customFormat="1" ht="30">
      <c r="A1171" s="161"/>
      <c r="B1171" s="140"/>
      <c r="C1171" s="116" t="s">
        <v>648</v>
      </c>
      <c r="D1171" s="37"/>
    </row>
    <row r="1172" spans="1:4" s="44" customFormat="1" ht="15.75" hidden="1">
      <c r="A1172" s="38"/>
      <c r="B1172" s="98"/>
      <c r="C1172" s="175" t="s">
        <v>880</v>
      </c>
      <c r="D1172" s="65">
        <v>0</v>
      </c>
    </row>
    <row r="1173" spans="1:3" s="53" customFormat="1" ht="33" customHeight="1" hidden="1">
      <c r="A1173" s="153"/>
      <c r="B1173" s="154"/>
      <c r="C1173" s="174" t="s">
        <v>1431</v>
      </c>
    </row>
    <row r="1174" s="45" customFormat="1" ht="15.75" hidden="1"/>
    <row r="1175" spans="1:4" s="44" customFormat="1" ht="15.75" hidden="1">
      <c r="A1175" s="41">
        <v>85417</v>
      </c>
      <c r="B1175" s="51"/>
      <c r="C1175" s="59" t="s">
        <v>649</v>
      </c>
      <c r="D1175" s="42">
        <f>D1176+D1178</f>
        <v>0</v>
      </c>
    </row>
    <row r="1176" spans="1:4" s="44" customFormat="1" ht="15.75" hidden="1">
      <c r="A1176" s="64"/>
      <c r="B1176" s="30"/>
      <c r="C1176" s="175" t="s">
        <v>873</v>
      </c>
      <c r="D1176" s="65"/>
    </row>
    <row r="1177" spans="1:4" s="126" customFormat="1" ht="30" hidden="1">
      <c r="A1177" s="178"/>
      <c r="B1177" s="152"/>
      <c r="C1177" s="174" t="s">
        <v>1427</v>
      </c>
      <c r="D1177" s="53"/>
    </row>
    <row r="1178" spans="1:4" s="44" customFormat="1" ht="15.75" hidden="1">
      <c r="A1178" s="38"/>
      <c r="B1178" s="98"/>
      <c r="C1178" s="175" t="s">
        <v>880</v>
      </c>
      <c r="D1178" s="65"/>
    </row>
    <row r="1179" spans="1:3" s="53" customFormat="1" ht="30" hidden="1">
      <c r="A1179" s="153"/>
      <c r="B1179" s="154"/>
      <c r="C1179" s="174" t="s">
        <v>650</v>
      </c>
    </row>
    <row r="1180" spans="1:4" s="30" customFormat="1" ht="15.75">
      <c r="A1180" s="45"/>
      <c r="B1180" s="45"/>
      <c r="C1180" s="45"/>
      <c r="D1180" s="45"/>
    </row>
    <row r="1181" spans="1:4" s="14" customFormat="1" ht="15.75" customHeight="1">
      <c r="A1181" s="15">
        <v>900</v>
      </c>
      <c r="B1181" s="142"/>
      <c r="C1181" s="114" t="s">
        <v>473</v>
      </c>
      <c r="D1181" s="16">
        <f>D1186</f>
        <v>-1000</v>
      </c>
    </row>
    <row r="1182" spans="1:4" s="44" customFormat="1" ht="15.75" customHeight="1" hidden="1">
      <c r="A1182" s="41">
        <v>90001</v>
      </c>
      <c r="B1182" s="231"/>
      <c r="C1182" s="59" t="s">
        <v>87</v>
      </c>
      <c r="D1182" s="42">
        <f>D1183</f>
        <v>0</v>
      </c>
    </row>
    <row r="1183" spans="1:4" s="44" customFormat="1" ht="15.75" customHeight="1" hidden="1">
      <c r="A1183" s="38"/>
      <c r="B1183" s="98"/>
      <c r="C1183" s="139" t="s">
        <v>990</v>
      </c>
      <c r="D1183" s="65"/>
    </row>
    <row r="1184" spans="1:4" s="44" customFormat="1" ht="33" customHeight="1" hidden="1">
      <c r="A1184" s="38"/>
      <c r="B1184" s="98"/>
      <c r="C1184" s="113" t="s">
        <v>651</v>
      </c>
      <c r="D1184" s="45"/>
    </row>
    <row r="1185" spans="1:4" s="44" customFormat="1" ht="14.25" customHeight="1" hidden="1">
      <c r="A1185" s="38"/>
      <c r="B1185" s="98"/>
      <c r="C1185" s="113"/>
      <c r="D1185" s="45"/>
    </row>
    <row r="1186" spans="1:4" s="14" customFormat="1" ht="15.75">
      <c r="A1186" s="40">
        <v>90095</v>
      </c>
      <c r="B1186" s="17"/>
      <c r="C1186" s="19" t="s">
        <v>468</v>
      </c>
      <c r="D1186" s="47">
        <f>D1187</f>
        <v>-1000</v>
      </c>
    </row>
    <row r="1187" spans="1:4" s="14" customFormat="1" ht="15.75">
      <c r="A1187" s="34"/>
      <c r="C1187" s="156" t="s">
        <v>131</v>
      </c>
      <c r="D1187" s="28">
        <v>-1000</v>
      </c>
    </row>
    <row r="1188" spans="1:4" s="107" customFormat="1" ht="15" customHeight="1">
      <c r="A1188" s="105"/>
      <c r="B1188" s="110"/>
      <c r="C1188" s="112" t="s">
        <v>818</v>
      </c>
      <c r="D1188" s="37"/>
    </row>
    <row r="1189" spans="1:4" s="14" customFormat="1" ht="15.75">
      <c r="A1189" s="34"/>
      <c r="C1189" s="109"/>
      <c r="D1189" s="28"/>
    </row>
    <row r="1190" spans="1:4" s="25" customFormat="1" ht="15.75">
      <c r="A1190" s="15">
        <v>921</v>
      </c>
      <c r="B1190" s="142"/>
      <c r="C1190" s="114" t="s">
        <v>487</v>
      </c>
      <c r="D1190" s="16">
        <f>D1191+D1206+D1202</f>
        <v>-385000</v>
      </c>
    </row>
    <row r="1191" spans="1:4" s="25" customFormat="1" ht="15.75">
      <c r="A1191" s="40">
        <v>92106</v>
      </c>
      <c r="B1191" s="17"/>
      <c r="C1191" s="19" t="s">
        <v>652</v>
      </c>
      <c r="D1191" s="47">
        <f>D1192+D1195+D1197+D1199</f>
        <v>-544500</v>
      </c>
    </row>
    <row r="1192" spans="1:4" s="140" customFormat="1" ht="18.75" customHeight="1">
      <c r="A1192" s="106"/>
      <c r="B1192" s="107"/>
      <c r="C1192" s="109" t="s">
        <v>653</v>
      </c>
      <c r="D1192" s="28">
        <f>SUM(D1193:D1194)</f>
        <v>-65000</v>
      </c>
    </row>
    <row r="1193" spans="1:4" s="140" customFormat="1" ht="58.5" customHeight="1">
      <c r="A1193" s="37"/>
      <c r="B1193" s="37"/>
      <c r="C1193" s="112" t="s">
        <v>654</v>
      </c>
      <c r="D1193" s="37">
        <v>80000</v>
      </c>
    </row>
    <row r="1194" spans="1:4" s="140" customFormat="1" ht="15">
      <c r="A1194" s="37"/>
      <c r="B1194" s="37"/>
      <c r="C1194" s="112" t="s">
        <v>818</v>
      </c>
      <c r="D1194" s="37">
        <v>-145000</v>
      </c>
    </row>
    <row r="1195" spans="1:4" s="140" customFormat="1" ht="18.75" customHeight="1">
      <c r="A1195" s="106"/>
      <c r="B1195" s="107"/>
      <c r="C1195" s="109" t="s">
        <v>655</v>
      </c>
      <c r="D1195" s="28">
        <v>-100000</v>
      </c>
    </row>
    <row r="1196" spans="1:4" s="140" customFormat="1" ht="15">
      <c r="A1196" s="37"/>
      <c r="B1196" s="37"/>
      <c r="C1196" s="112" t="s">
        <v>818</v>
      </c>
      <c r="D1196" s="37"/>
    </row>
    <row r="1197" spans="1:4" s="140" customFormat="1" ht="18.75" customHeight="1">
      <c r="A1197" s="106"/>
      <c r="B1197" s="107"/>
      <c r="C1197" s="109" t="s">
        <v>656</v>
      </c>
      <c r="D1197" s="28">
        <v>-30000</v>
      </c>
    </row>
    <row r="1198" spans="1:4" s="140" customFormat="1" ht="15">
      <c r="A1198" s="37"/>
      <c r="B1198" s="37"/>
      <c r="C1198" s="112" t="s">
        <v>818</v>
      </c>
      <c r="D1198" s="37"/>
    </row>
    <row r="1199" spans="1:4" s="140" customFormat="1" ht="18.75" customHeight="1">
      <c r="A1199" s="106"/>
      <c r="B1199" s="107"/>
      <c r="C1199" s="109" t="s">
        <v>657</v>
      </c>
      <c r="D1199" s="28">
        <v>-349500</v>
      </c>
    </row>
    <row r="1200" spans="1:4" s="140" customFormat="1" ht="15">
      <c r="A1200" s="37"/>
      <c r="B1200" s="37"/>
      <c r="C1200" s="112" t="s">
        <v>818</v>
      </c>
      <c r="D1200" s="37"/>
    </row>
    <row r="1201" spans="1:4" s="140" customFormat="1" ht="15">
      <c r="A1201" s="37"/>
      <c r="B1201" s="37"/>
      <c r="C1201" s="112"/>
      <c r="D1201" s="37"/>
    </row>
    <row r="1202" spans="1:4" s="25" customFormat="1" ht="15.75">
      <c r="A1202" s="40">
        <v>92113</v>
      </c>
      <c r="B1202" s="17"/>
      <c r="C1202" s="19" t="s">
        <v>658</v>
      </c>
      <c r="D1202" s="47">
        <f>D1203</f>
        <v>-80000</v>
      </c>
    </row>
    <row r="1203" spans="1:4" s="14" customFormat="1" ht="15.75">
      <c r="A1203" s="34"/>
      <c r="C1203" s="109" t="s">
        <v>659</v>
      </c>
      <c r="D1203" s="28">
        <v>-80000</v>
      </c>
    </row>
    <row r="1204" spans="1:4" s="140" customFormat="1" ht="15">
      <c r="A1204" s="106"/>
      <c r="B1204" s="107"/>
      <c r="C1204" s="112" t="s">
        <v>818</v>
      </c>
      <c r="D1204" s="37"/>
    </row>
    <row r="1205" spans="1:4" s="25" customFormat="1" ht="15.75">
      <c r="A1205" s="35"/>
      <c r="B1205" s="35"/>
      <c r="C1205" s="308"/>
      <c r="D1205" s="35"/>
    </row>
    <row r="1206" spans="1:4" s="25" customFormat="1" ht="15.75">
      <c r="A1206" s="40">
        <v>92114</v>
      </c>
      <c r="B1206" s="17"/>
      <c r="C1206" s="19" t="s">
        <v>30</v>
      </c>
      <c r="D1206" s="47">
        <f>D1207</f>
        <v>239500</v>
      </c>
    </row>
    <row r="1207" spans="1:4" s="14" customFormat="1" ht="15.75">
      <c r="A1207" s="34"/>
      <c r="C1207" s="109" t="s">
        <v>660</v>
      </c>
      <c r="D1207" s="28">
        <f>SUM(D1208:D1210)</f>
        <v>239500</v>
      </c>
    </row>
    <row r="1208" spans="1:4" s="107" customFormat="1" ht="30">
      <c r="A1208" s="106"/>
      <c r="C1208" s="36" t="s">
        <v>661</v>
      </c>
      <c r="D1208" s="37">
        <v>500000</v>
      </c>
    </row>
    <row r="1209" spans="1:4" s="107" customFormat="1" ht="30">
      <c r="A1209" s="106"/>
      <c r="C1209" s="36" t="s">
        <v>662</v>
      </c>
      <c r="D1209" s="37">
        <v>40000</v>
      </c>
    </row>
    <row r="1210" spans="1:4" s="140" customFormat="1" ht="15">
      <c r="A1210" s="106"/>
      <c r="B1210" s="107"/>
      <c r="C1210" s="112" t="s">
        <v>818</v>
      </c>
      <c r="D1210" s="37">
        <v>-300500</v>
      </c>
    </row>
    <row r="1211" spans="1:253" s="14" customFormat="1" ht="15.75">
      <c r="A1211" s="35"/>
      <c r="B1211" s="35"/>
      <c r="C1211" s="35"/>
      <c r="D1211" s="35"/>
      <c r="E1211" s="140"/>
      <c r="F1211" s="140"/>
      <c r="G1211" s="140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  <c r="U1211" s="140"/>
      <c r="V1211" s="140"/>
      <c r="W1211" s="140"/>
      <c r="X1211" s="140"/>
      <c r="Y1211" s="140"/>
      <c r="Z1211" s="140"/>
      <c r="AA1211" s="140"/>
      <c r="AB1211" s="140"/>
      <c r="AC1211" s="140"/>
      <c r="AD1211" s="140"/>
      <c r="AE1211" s="140"/>
      <c r="AF1211" s="140"/>
      <c r="AG1211" s="140"/>
      <c r="AH1211" s="140"/>
      <c r="AI1211" s="140"/>
      <c r="AJ1211" s="140"/>
      <c r="AK1211" s="140"/>
      <c r="AL1211" s="140"/>
      <c r="AM1211" s="140"/>
      <c r="AN1211" s="140"/>
      <c r="AO1211" s="140"/>
      <c r="AP1211" s="140"/>
      <c r="AQ1211" s="140"/>
      <c r="AR1211" s="140"/>
      <c r="AS1211" s="140"/>
      <c r="AT1211" s="140"/>
      <c r="AU1211" s="140"/>
      <c r="AV1211" s="140"/>
      <c r="AW1211" s="140"/>
      <c r="AX1211" s="140"/>
      <c r="AY1211" s="140"/>
      <c r="AZ1211" s="140"/>
      <c r="BA1211" s="140"/>
      <c r="BB1211" s="140"/>
      <c r="BC1211" s="140"/>
      <c r="BD1211" s="140"/>
      <c r="BE1211" s="140"/>
      <c r="BF1211" s="140"/>
      <c r="BG1211" s="140"/>
      <c r="BH1211" s="140"/>
      <c r="BI1211" s="140"/>
      <c r="BJ1211" s="140"/>
      <c r="BK1211" s="140"/>
      <c r="BL1211" s="140"/>
      <c r="BM1211" s="140"/>
      <c r="BN1211" s="140"/>
      <c r="BO1211" s="140"/>
      <c r="BP1211" s="140"/>
      <c r="BQ1211" s="140"/>
      <c r="BR1211" s="140"/>
      <c r="BS1211" s="140"/>
      <c r="BT1211" s="140"/>
      <c r="BU1211" s="140"/>
      <c r="BV1211" s="140"/>
      <c r="BW1211" s="140"/>
      <c r="BX1211" s="140"/>
      <c r="BY1211" s="140"/>
      <c r="BZ1211" s="140"/>
      <c r="CA1211" s="140"/>
      <c r="CB1211" s="140"/>
      <c r="CC1211" s="140"/>
      <c r="CD1211" s="140"/>
      <c r="CE1211" s="140"/>
      <c r="CF1211" s="140"/>
      <c r="CG1211" s="140"/>
      <c r="CH1211" s="140"/>
      <c r="CI1211" s="140"/>
      <c r="CJ1211" s="140"/>
      <c r="CK1211" s="140"/>
      <c r="CL1211" s="140"/>
      <c r="CM1211" s="140"/>
      <c r="CN1211" s="140"/>
      <c r="CO1211" s="140"/>
      <c r="CP1211" s="140"/>
      <c r="CQ1211" s="140"/>
      <c r="CR1211" s="140"/>
      <c r="CS1211" s="140"/>
      <c r="CT1211" s="140"/>
      <c r="CU1211" s="140"/>
      <c r="CV1211" s="140"/>
      <c r="CW1211" s="140"/>
      <c r="CX1211" s="140"/>
      <c r="CY1211" s="140"/>
      <c r="CZ1211" s="140"/>
      <c r="DA1211" s="140"/>
      <c r="DB1211" s="140"/>
      <c r="DC1211" s="140"/>
      <c r="DD1211" s="140"/>
      <c r="DE1211" s="140"/>
      <c r="DF1211" s="140"/>
      <c r="DG1211" s="140"/>
      <c r="DH1211" s="140"/>
      <c r="DI1211" s="140"/>
      <c r="DJ1211" s="140"/>
      <c r="DK1211" s="140"/>
      <c r="DL1211" s="140"/>
      <c r="DM1211" s="140"/>
      <c r="DN1211" s="140"/>
      <c r="DO1211" s="140"/>
      <c r="DP1211" s="140"/>
      <c r="DQ1211" s="140"/>
      <c r="DR1211" s="140"/>
      <c r="DS1211" s="140"/>
      <c r="DT1211" s="140"/>
      <c r="DU1211" s="140"/>
      <c r="DV1211" s="140"/>
      <c r="DW1211" s="140"/>
      <c r="DX1211" s="140"/>
      <c r="DY1211" s="140"/>
      <c r="DZ1211" s="140"/>
      <c r="EA1211" s="140"/>
      <c r="EB1211" s="140"/>
      <c r="EC1211" s="140"/>
      <c r="ED1211" s="140"/>
      <c r="EE1211" s="140"/>
      <c r="EF1211" s="140"/>
      <c r="EG1211" s="140"/>
      <c r="EH1211" s="140"/>
      <c r="EI1211" s="140"/>
      <c r="EJ1211" s="140"/>
      <c r="EK1211" s="140"/>
      <c r="EL1211" s="140"/>
      <c r="EM1211" s="140"/>
      <c r="EN1211" s="140"/>
      <c r="EO1211" s="140"/>
      <c r="EP1211" s="140"/>
      <c r="EQ1211" s="140"/>
      <c r="ER1211" s="140"/>
      <c r="ES1211" s="140"/>
      <c r="ET1211" s="140"/>
      <c r="EU1211" s="140"/>
      <c r="EV1211" s="140"/>
      <c r="EW1211" s="140"/>
      <c r="EX1211" s="140"/>
      <c r="EY1211" s="140"/>
      <c r="EZ1211" s="140"/>
      <c r="FA1211" s="140"/>
      <c r="FB1211" s="140"/>
      <c r="FC1211" s="140"/>
      <c r="FD1211" s="140"/>
      <c r="FE1211" s="140"/>
      <c r="FF1211" s="140"/>
      <c r="FG1211" s="140"/>
      <c r="FH1211" s="140"/>
      <c r="FI1211" s="140"/>
      <c r="FJ1211" s="140"/>
      <c r="FK1211" s="140"/>
      <c r="FL1211" s="140"/>
      <c r="FM1211" s="140"/>
      <c r="FN1211" s="140"/>
      <c r="FO1211" s="140"/>
      <c r="FP1211" s="140"/>
      <c r="FQ1211" s="140"/>
      <c r="FR1211" s="140"/>
      <c r="FS1211" s="140"/>
      <c r="FT1211" s="140"/>
      <c r="FU1211" s="140"/>
      <c r="FV1211" s="140"/>
      <c r="FW1211" s="140"/>
      <c r="FX1211" s="140"/>
      <c r="FY1211" s="140"/>
      <c r="FZ1211" s="140"/>
      <c r="GA1211" s="140"/>
      <c r="GB1211" s="140"/>
      <c r="GC1211" s="140"/>
      <c r="GD1211" s="140"/>
      <c r="GE1211" s="140"/>
      <c r="GF1211" s="140"/>
      <c r="GG1211" s="140"/>
      <c r="GH1211" s="140"/>
      <c r="GI1211" s="140"/>
      <c r="GJ1211" s="140"/>
      <c r="GK1211" s="140"/>
      <c r="GL1211" s="140"/>
      <c r="GM1211" s="140"/>
      <c r="GN1211" s="140"/>
      <c r="GO1211" s="140"/>
      <c r="GP1211" s="140"/>
      <c r="GQ1211" s="140"/>
      <c r="GR1211" s="140"/>
      <c r="GS1211" s="140"/>
      <c r="GT1211" s="140"/>
      <c r="GU1211" s="140"/>
      <c r="GV1211" s="140"/>
      <c r="GW1211" s="140"/>
      <c r="GX1211" s="140"/>
      <c r="GY1211" s="140"/>
      <c r="GZ1211" s="140"/>
      <c r="HA1211" s="140"/>
      <c r="HB1211" s="140"/>
      <c r="HC1211" s="140"/>
      <c r="HD1211" s="140"/>
      <c r="HE1211" s="140"/>
      <c r="HF1211" s="140"/>
      <c r="HG1211" s="140"/>
      <c r="HH1211" s="140"/>
      <c r="HI1211" s="140"/>
      <c r="HJ1211" s="140"/>
      <c r="HK1211" s="140"/>
      <c r="HL1211" s="140"/>
      <c r="HM1211" s="140"/>
      <c r="HN1211" s="140"/>
      <c r="HO1211" s="140"/>
      <c r="HP1211" s="140"/>
      <c r="HQ1211" s="140"/>
      <c r="HR1211" s="140"/>
      <c r="HS1211" s="140"/>
      <c r="HT1211" s="140"/>
      <c r="HU1211" s="140"/>
      <c r="HV1211" s="140"/>
      <c r="HW1211" s="140"/>
      <c r="HX1211" s="140"/>
      <c r="HY1211" s="140"/>
      <c r="HZ1211" s="140"/>
      <c r="IA1211" s="140"/>
      <c r="IB1211" s="140"/>
      <c r="IC1211" s="140"/>
      <c r="ID1211" s="140"/>
      <c r="IE1211" s="140"/>
      <c r="IF1211" s="140"/>
      <c r="IG1211" s="140"/>
      <c r="IH1211" s="140"/>
      <c r="II1211" s="140"/>
      <c r="IJ1211" s="140"/>
      <c r="IK1211" s="140"/>
      <c r="IL1211" s="140"/>
      <c r="IM1211" s="140"/>
      <c r="IN1211" s="140"/>
      <c r="IO1211" s="140"/>
      <c r="IP1211" s="140"/>
      <c r="IQ1211" s="140"/>
      <c r="IR1211" s="140"/>
      <c r="IS1211" s="140"/>
    </row>
    <row r="1212" spans="1:253" s="293" customFormat="1" ht="15.75" customHeight="1">
      <c r="A1212" s="687" t="s">
        <v>196</v>
      </c>
      <c r="B1212" s="687"/>
      <c r="C1212" s="687"/>
      <c r="D1212" s="13">
        <f>D1214+D1239+D1258+D1285+D1293+D1321+D1329</f>
        <v>1046694</v>
      </c>
      <c r="E1212" s="140"/>
      <c r="F1212" s="140"/>
      <c r="G1212" s="140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  <c r="U1212" s="140"/>
      <c r="V1212" s="140"/>
      <c r="W1212" s="140"/>
      <c r="X1212" s="140"/>
      <c r="Y1212" s="140"/>
      <c r="Z1212" s="140"/>
      <c r="AA1212" s="140"/>
      <c r="AB1212" s="140"/>
      <c r="AC1212" s="140"/>
      <c r="AD1212" s="140"/>
      <c r="AE1212" s="140"/>
      <c r="AF1212" s="140"/>
      <c r="AG1212" s="140"/>
      <c r="AH1212" s="140"/>
      <c r="AI1212" s="140"/>
      <c r="AJ1212" s="140"/>
      <c r="AK1212" s="140"/>
      <c r="AL1212" s="140"/>
      <c r="AM1212" s="140"/>
      <c r="AN1212" s="140"/>
      <c r="AO1212" s="140"/>
      <c r="AP1212" s="140"/>
      <c r="AQ1212" s="140"/>
      <c r="AR1212" s="140"/>
      <c r="AS1212" s="140"/>
      <c r="AT1212" s="140"/>
      <c r="AU1212" s="140"/>
      <c r="AV1212" s="140"/>
      <c r="AW1212" s="140"/>
      <c r="AX1212" s="140"/>
      <c r="AY1212" s="140"/>
      <c r="AZ1212" s="140"/>
      <c r="BA1212" s="140"/>
      <c r="BB1212" s="140"/>
      <c r="BC1212" s="140"/>
      <c r="BD1212" s="140"/>
      <c r="BE1212" s="140"/>
      <c r="BF1212" s="140"/>
      <c r="BG1212" s="140"/>
      <c r="BH1212" s="140"/>
      <c r="BI1212" s="140"/>
      <c r="BJ1212" s="140"/>
      <c r="BK1212" s="140"/>
      <c r="BL1212" s="140"/>
      <c r="BM1212" s="140"/>
      <c r="BN1212" s="140"/>
      <c r="BO1212" s="140"/>
      <c r="BP1212" s="140"/>
      <c r="BQ1212" s="140"/>
      <c r="BR1212" s="140"/>
      <c r="BS1212" s="140"/>
      <c r="BT1212" s="140"/>
      <c r="BU1212" s="140"/>
      <c r="BV1212" s="140"/>
      <c r="BW1212" s="140"/>
      <c r="BX1212" s="140"/>
      <c r="BY1212" s="140"/>
      <c r="BZ1212" s="140"/>
      <c r="CA1212" s="140"/>
      <c r="CB1212" s="140"/>
      <c r="CC1212" s="140"/>
      <c r="CD1212" s="140"/>
      <c r="CE1212" s="140"/>
      <c r="CF1212" s="140"/>
      <c r="CG1212" s="140"/>
      <c r="CH1212" s="140"/>
      <c r="CI1212" s="140"/>
      <c r="CJ1212" s="140"/>
      <c r="CK1212" s="140"/>
      <c r="CL1212" s="140"/>
      <c r="CM1212" s="140"/>
      <c r="CN1212" s="140"/>
      <c r="CO1212" s="140"/>
      <c r="CP1212" s="140"/>
      <c r="CQ1212" s="140"/>
      <c r="CR1212" s="140"/>
      <c r="CS1212" s="140"/>
      <c r="CT1212" s="140"/>
      <c r="CU1212" s="140"/>
      <c r="CV1212" s="140"/>
      <c r="CW1212" s="140"/>
      <c r="CX1212" s="140"/>
      <c r="CY1212" s="140"/>
      <c r="CZ1212" s="140"/>
      <c r="DA1212" s="140"/>
      <c r="DB1212" s="140"/>
      <c r="DC1212" s="140"/>
      <c r="DD1212" s="140"/>
      <c r="DE1212" s="140"/>
      <c r="DF1212" s="140"/>
      <c r="DG1212" s="140"/>
      <c r="DH1212" s="140"/>
      <c r="DI1212" s="140"/>
      <c r="DJ1212" s="140"/>
      <c r="DK1212" s="140"/>
      <c r="DL1212" s="140"/>
      <c r="DM1212" s="140"/>
      <c r="DN1212" s="140"/>
      <c r="DO1212" s="140"/>
      <c r="DP1212" s="140"/>
      <c r="DQ1212" s="140"/>
      <c r="DR1212" s="140"/>
      <c r="DS1212" s="140"/>
      <c r="DT1212" s="140"/>
      <c r="DU1212" s="140"/>
      <c r="DV1212" s="140"/>
      <c r="DW1212" s="140"/>
      <c r="DX1212" s="140"/>
      <c r="DY1212" s="140"/>
      <c r="DZ1212" s="140"/>
      <c r="EA1212" s="140"/>
      <c r="EB1212" s="140"/>
      <c r="EC1212" s="140"/>
      <c r="ED1212" s="140"/>
      <c r="EE1212" s="140"/>
      <c r="EF1212" s="140"/>
      <c r="EG1212" s="140"/>
      <c r="EH1212" s="140"/>
      <c r="EI1212" s="140"/>
      <c r="EJ1212" s="140"/>
      <c r="EK1212" s="140"/>
      <c r="EL1212" s="140"/>
      <c r="EM1212" s="140"/>
      <c r="EN1212" s="140"/>
      <c r="EO1212" s="140"/>
      <c r="EP1212" s="140"/>
      <c r="EQ1212" s="140"/>
      <c r="ER1212" s="140"/>
      <c r="ES1212" s="140"/>
      <c r="ET1212" s="140"/>
      <c r="EU1212" s="140"/>
      <c r="EV1212" s="140"/>
      <c r="EW1212" s="140"/>
      <c r="EX1212" s="140"/>
      <c r="EY1212" s="140"/>
      <c r="EZ1212" s="140"/>
      <c r="FA1212" s="140"/>
      <c r="FB1212" s="140"/>
      <c r="FC1212" s="140"/>
      <c r="FD1212" s="140"/>
      <c r="FE1212" s="140"/>
      <c r="FF1212" s="140"/>
      <c r="FG1212" s="140"/>
      <c r="FH1212" s="140"/>
      <c r="FI1212" s="140"/>
      <c r="FJ1212" s="140"/>
      <c r="FK1212" s="140"/>
      <c r="FL1212" s="140"/>
      <c r="FM1212" s="140"/>
      <c r="FN1212" s="140"/>
      <c r="FO1212" s="140"/>
      <c r="FP1212" s="140"/>
      <c r="FQ1212" s="140"/>
      <c r="FR1212" s="140"/>
      <c r="FS1212" s="140"/>
      <c r="FT1212" s="140"/>
      <c r="FU1212" s="140"/>
      <c r="FV1212" s="140"/>
      <c r="FW1212" s="140"/>
      <c r="FX1212" s="140"/>
      <c r="FY1212" s="140"/>
      <c r="FZ1212" s="140"/>
      <c r="GA1212" s="140"/>
      <c r="GB1212" s="140"/>
      <c r="GC1212" s="140"/>
      <c r="GD1212" s="140"/>
      <c r="GE1212" s="140"/>
      <c r="GF1212" s="140"/>
      <c r="GG1212" s="140"/>
      <c r="GH1212" s="140"/>
      <c r="GI1212" s="140"/>
      <c r="GJ1212" s="140"/>
      <c r="GK1212" s="140"/>
      <c r="GL1212" s="140"/>
      <c r="GM1212" s="140"/>
      <c r="GN1212" s="140"/>
      <c r="GO1212" s="140"/>
      <c r="GP1212" s="140"/>
      <c r="GQ1212" s="140"/>
      <c r="GR1212" s="140"/>
      <c r="GS1212" s="140"/>
      <c r="GT1212" s="140"/>
      <c r="GU1212" s="140"/>
      <c r="GV1212" s="140"/>
      <c r="GW1212" s="140"/>
      <c r="GX1212" s="140"/>
      <c r="GY1212" s="140"/>
      <c r="GZ1212" s="140"/>
      <c r="HA1212" s="140"/>
      <c r="HB1212" s="140"/>
      <c r="HC1212" s="140"/>
      <c r="HD1212" s="140"/>
      <c r="HE1212" s="140"/>
      <c r="HF1212" s="140"/>
      <c r="HG1212" s="140"/>
      <c r="HH1212" s="140"/>
      <c r="HI1212" s="140"/>
      <c r="HJ1212" s="140"/>
      <c r="HK1212" s="140"/>
      <c r="HL1212" s="140"/>
      <c r="HM1212" s="140"/>
      <c r="HN1212" s="140"/>
      <c r="HO1212" s="140"/>
      <c r="HP1212" s="140"/>
      <c r="HQ1212" s="140"/>
      <c r="HR1212" s="140"/>
      <c r="HS1212" s="140"/>
      <c r="HT1212" s="140"/>
      <c r="HU1212" s="140"/>
      <c r="HV1212" s="140"/>
      <c r="HW1212" s="140"/>
      <c r="HX1212" s="140"/>
      <c r="HY1212" s="140"/>
      <c r="HZ1212" s="140"/>
      <c r="IA1212" s="140"/>
      <c r="IB1212" s="140"/>
      <c r="IC1212" s="140"/>
      <c r="ID1212" s="140"/>
      <c r="IE1212" s="140"/>
      <c r="IF1212" s="140"/>
      <c r="IG1212" s="140"/>
      <c r="IH1212" s="140"/>
      <c r="II1212" s="140"/>
      <c r="IJ1212" s="140"/>
      <c r="IK1212" s="140"/>
      <c r="IL1212" s="140"/>
      <c r="IM1212" s="140"/>
      <c r="IN1212" s="140"/>
      <c r="IO1212" s="140"/>
      <c r="IP1212" s="140"/>
      <c r="IQ1212" s="140"/>
      <c r="IR1212" s="140"/>
      <c r="IS1212" s="140"/>
    </row>
    <row r="1213" spans="1:253" s="14" customFormat="1" ht="15.75">
      <c r="A1213" s="15"/>
      <c r="B1213" s="15"/>
      <c r="C1213" s="15"/>
      <c r="D1213" s="16"/>
      <c r="E1213" s="140"/>
      <c r="F1213" s="140"/>
      <c r="G1213" s="140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  <c r="U1213" s="140"/>
      <c r="V1213" s="140"/>
      <c r="W1213" s="140"/>
      <c r="X1213" s="140"/>
      <c r="Y1213" s="140"/>
      <c r="Z1213" s="140"/>
      <c r="AA1213" s="140"/>
      <c r="AB1213" s="140"/>
      <c r="AC1213" s="140"/>
      <c r="AD1213" s="140"/>
      <c r="AE1213" s="140"/>
      <c r="AF1213" s="140"/>
      <c r="AG1213" s="140"/>
      <c r="AH1213" s="140"/>
      <c r="AI1213" s="140"/>
      <c r="AJ1213" s="140"/>
      <c r="AK1213" s="140"/>
      <c r="AL1213" s="140"/>
      <c r="AM1213" s="140"/>
      <c r="AN1213" s="140"/>
      <c r="AO1213" s="140"/>
      <c r="AP1213" s="140"/>
      <c r="AQ1213" s="140"/>
      <c r="AR1213" s="140"/>
      <c r="AS1213" s="140"/>
      <c r="AT1213" s="140"/>
      <c r="AU1213" s="140"/>
      <c r="AV1213" s="140"/>
      <c r="AW1213" s="140"/>
      <c r="AX1213" s="140"/>
      <c r="AY1213" s="140"/>
      <c r="AZ1213" s="140"/>
      <c r="BA1213" s="140"/>
      <c r="BB1213" s="140"/>
      <c r="BC1213" s="140"/>
      <c r="BD1213" s="140"/>
      <c r="BE1213" s="140"/>
      <c r="BF1213" s="140"/>
      <c r="BG1213" s="140"/>
      <c r="BH1213" s="140"/>
      <c r="BI1213" s="140"/>
      <c r="BJ1213" s="140"/>
      <c r="BK1213" s="140"/>
      <c r="BL1213" s="140"/>
      <c r="BM1213" s="140"/>
      <c r="BN1213" s="140"/>
      <c r="BO1213" s="140"/>
      <c r="BP1213" s="140"/>
      <c r="BQ1213" s="140"/>
      <c r="BR1213" s="140"/>
      <c r="BS1213" s="140"/>
      <c r="BT1213" s="140"/>
      <c r="BU1213" s="140"/>
      <c r="BV1213" s="140"/>
      <c r="BW1213" s="140"/>
      <c r="BX1213" s="140"/>
      <c r="BY1213" s="140"/>
      <c r="BZ1213" s="140"/>
      <c r="CA1213" s="140"/>
      <c r="CB1213" s="140"/>
      <c r="CC1213" s="140"/>
      <c r="CD1213" s="140"/>
      <c r="CE1213" s="140"/>
      <c r="CF1213" s="140"/>
      <c r="CG1213" s="140"/>
      <c r="CH1213" s="140"/>
      <c r="CI1213" s="140"/>
      <c r="CJ1213" s="140"/>
      <c r="CK1213" s="140"/>
      <c r="CL1213" s="140"/>
      <c r="CM1213" s="140"/>
      <c r="CN1213" s="140"/>
      <c r="CO1213" s="140"/>
      <c r="CP1213" s="140"/>
      <c r="CQ1213" s="140"/>
      <c r="CR1213" s="140"/>
      <c r="CS1213" s="140"/>
      <c r="CT1213" s="140"/>
      <c r="CU1213" s="140"/>
      <c r="CV1213" s="140"/>
      <c r="CW1213" s="140"/>
      <c r="CX1213" s="140"/>
      <c r="CY1213" s="140"/>
      <c r="CZ1213" s="140"/>
      <c r="DA1213" s="140"/>
      <c r="DB1213" s="140"/>
      <c r="DC1213" s="140"/>
      <c r="DD1213" s="140"/>
      <c r="DE1213" s="140"/>
      <c r="DF1213" s="140"/>
      <c r="DG1213" s="140"/>
      <c r="DH1213" s="140"/>
      <c r="DI1213" s="140"/>
      <c r="DJ1213" s="140"/>
      <c r="DK1213" s="140"/>
      <c r="DL1213" s="140"/>
      <c r="DM1213" s="140"/>
      <c r="DN1213" s="140"/>
      <c r="DO1213" s="140"/>
      <c r="DP1213" s="140"/>
      <c r="DQ1213" s="140"/>
      <c r="DR1213" s="140"/>
      <c r="DS1213" s="140"/>
      <c r="DT1213" s="140"/>
      <c r="DU1213" s="140"/>
      <c r="DV1213" s="140"/>
      <c r="DW1213" s="140"/>
      <c r="DX1213" s="140"/>
      <c r="DY1213" s="140"/>
      <c r="DZ1213" s="140"/>
      <c r="EA1213" s="140"/>
      <c r="EB1213" s="140"/>
      <c r="EC1213" s="140"/>
      <c r="ED1213" s="140"/>
      <c r="EE1213" s="140"/>
      <c r="EF1213" s="140"/>
      <c r="EG1213" s="140"/>
      <c r="EH1213" s="140"/>
      <c r="EI1213" s="140"/>
      <c r="EJ1213" s="140"/>
      <c r="EK1213" s="140"/>
      <c r="EL1213" s="140"/>
      <c r="EM1213" s="140"/>
      <c r="EN1213" s="140"/>
      <c r="EO1213" s="140"/>
      <c r="EP1213" s="140"/>
      <c r="EQ1213" s="140"/>
      <c r="ER1213" s="140"/>
      <c r="ES1213" s="140"/>
      <c r="ET1213" s="140"/>
      <c r="EU1213" s="140"/>
      <c r="EV1213" s="140"/>
      <c r="EW1213" s="140"/>
      <c r="EX1213" s="140"/>
      <c r="EY1213" s="140"/>
      <c r="EZ1213" s="140"/>
      <c r="FA1213" s="140"/>
      <c r="FB1213" s="140"/>
      <c r="FC1213" s="140"/>
      <c r="FD1213" s="140"/>
      <c r="FE1213" s="140"/>
      <c r="FF1213" s="140"/>
      <c r="FG1213" s="140"/>
      <c r="FH1213" s="140"/>
      <c r="FI1213" s="140"/>
      <c r="FJ1213" s="140"/>
      <c r="FK1213" s="140"/>
      <c r="FL1213" s="140"/>
      <c r="FM1213" s="140"/>
      <c r="FN1213" s="140"/>
      <c r="FO1213" s="140"/>
      <c r="FP1213" s="140"/>
      <c r="FQ1213" s="140"/>
      <c r="FR1213" s="140"/>
      <c r="FS1213" s="140"/>
      <c r="FT1213" s="140"/>
      <c r="FU1213" s="140"/>
      <c r="FV1213" s="140"/>
      <c r="FW1213" s="140"/>
      <c r="FX1213" s="140"/>
      <c r="FY1213" s="140"/>
      <c r="FZ1213" s="140"/>
      <c r="GA1213" s="140"/>
      <c r="GB1213" s="140"/>
      <c r="GC1213" s="140"/>
      <c r="GD1213" s="140"/>
      <c r="GE1213" s="140"/>
      <c r="GF1213" s="140"/>
      <c r="GG1213" s="140"/>
      <c r="GH1213" s="140"/>
      <c r="GI1213" s="140"/>
      <c r="GJ1213" s="140"/>
      <c r="GK1213" s="140"/>
      <c r="GL1213" s="140"/>
      <c r="GM1213" s="140"/>
      <c r="GN1213" s="140"/>
      <c r="GO1213" s="140"/>
      <c r="GP1213" s="140"/>
      <c r="GQ1213" s="140"/>
      <c r="GR1213" s="140"/>
      <c r="GS1213" s="140"/>
      <c r="GT1213" s="140"/>
      <c r="GU1213" s="140"/>
      <c r="GV1213" s="140"/>
      <c r="GW1213" s="140"/>
      <c r="GX1213" s="140"/>
      <c r="GY1213" s="140"/>
      <c r="GZ1213" s="140"/>
      <c r="HA1213" s="140"/>
      <c r="HB1213" s="140"/>
      <c r="HC1213" s="140"/>
      <c r="HD1213" s="140"/>
      <c r="HE1213" s="140"/>
      <c r="HF1213" s="140"/>
      <c r="HG1213" s="140"/>
      <c r="HH1213" s="140"/>
      <c r="HI1213" s="140"/>
      <c r="HJ1213" s="140"/>
      <c r="HK1213" s="140"/>
      <c r="HL1213" s="140"/>
      <c r="HM1213" s="140"/>
      <c r="HN1213" s="140"/>
      <c r="HO1213" s="140"/>
      <c r="HP1213" s="140"/>
      <c r="HQ1213" s="140"/>
      <c r="HR1213" s="140"/>
      <c r="HS1213" s="140"/>
      <c r="HT1213" s="140"/>
      <c r="HU1213" s="140"/>
      <c r="HV1213" s="140"/>
      <c r="HW1213" s="140"/>
      <c r="HX1213" s="140"/>
      <c r="HY1213" s="140"/>
      <c r="HZ1213" s="140"/>
      <c r="IA1213" s="140"/>
      <c r="IB1213" s="140"/>
      <c r="IC1213" s="140"/>
      <c r="ID1213" s="140"/>
      <c r="IE1213" s="140"/>
      <c r="IF1213" s="140"/>
      <c r="IG1213" s="140"/>
      <c r="IH1213" s="140"/>
      <c r="II1213" s="140"/>
      <c r="IJ1213" s="140"/>
      <c r="IK1213" s="140"/>
      <c r="IL1213" s="140"/>
      <c r="IM1213" s="140"/>
      <c r="IN1213" s="140"/>
      <c r="IO1213" s="140"/>
      <c r="IP1213" s="140"/>
      <c r="IQ1213" s="140"/>
      <c r="IR1213" s="140"/>
      <c r="IS1213" s="140"/>
    </row>
    <row r="1214" spans="1:253" s="25" customFormat="1" ht="15.75">
      <c r="A1214" s="15">
        <v>600</v>
      </c>
      <c r="B1214" s="142"/>
      <c r="C1214" s="114" t="s">
        <v>482</v>
      </c>
      <c r="D1214" s="16">
        <f>D1215</f>
        <v>3538441</v>
      </c>
      <c r="E1214" s="140"/>
      <c r="F1214" s="140"/>
      <c r="G1214" s="140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  <c r="U1214" s="140"/>
      <c r="V1214" s="140"/>
      <c r="W1214" s="140"/>
      <c r="X1214" s="140"/>
      <c r="Y1214" s="140"/>
      <c r="Z1214" s="140"/>
      <c r="AA1214" s="140"/>
      <c r="AB1214" s="140"/>
      <c r="AC1214" s="140"/>
      <c r="AD1214" s="140"/>
      <c r="AE1214" s="140"/>
      <c r="AF1214" s="140"/>
      <c r="AG1214" s="140"/>
      <c r="AH1214" s="140"/>
      <c r="AI1214" s="140"/>
      <c r="AJ1214" s="140"/>
      <c r="AK1214" s="140"/>
      <c r="AL1214" s="140"/>
      <c r="AM1214" s="140"/>
      <c r="AN1214" s="140"/>
      <c r="AO1214" s="140"/>
      <c r="AP1214" s="140"/>
      <c r="AQ1214" s="140"/>
      <c r="AR1214" s="140"/>
      <c r="AS1214" s="140"/>
      <c r="AT1214" s="140"/>
      <c r="AU1214" s="140"/>
      <c r="AV1214" s="140"/>
      <c r="AW1214" s="140"/>
      <c r="AX1214" s="140"/>
      <c r="AY1214" s="140"/>
      <c r="AZ1214" s="140"/>
      <c r="BA1214" s="140"/>
      <c r="BB1214" s="140"/>
      <c r="BC1214" s="140"/>
      <c r="BD1214" s="140"/>
      <c r="BE1214" s="140"/>
      <c r="BF1214" s="140"/>
      <c r="BG1214" s="140"/>
      <c r="BH1214" s="140"/>
      <c r="BI1214" s="140"/>
      <c r="BJ1214" s="140"/>
      <c r="BK1214" s="140"/>
      <c r="BL1214" s="140"/>
      <c r="BM1214" s="140"/>
      <c r="BN1214" s="140"/>
      <c r="BO1214" s="140"/>
      <c r="BP1214" s="140"/>
      <c r="BQ1214" s="140"/>
      <c r="BR1214" s="140"/>
      <c r="BS1214" s="140"/>
      <c r="BT1214" s="140"/>
      <c r="BU1214" s="140"/>
      <c r="BV1214" s="140"/>
      <c r="BW1214" s="140"/>
      <c r="BX1214" s="140"/>
      <c r="BY1214" s="140"/>
      <c r="BZ1214" s="140"/>
      <c r="CA1214" s="140"/>
      <c r="CB1214" s="140"/>
      <c r="CC1214" s="140"/>
      <c r="CD1214" s="140"/>
      <c r="CE1214" s="140"/>
      <c r="CF1214" s="140"/>
      <c r="CG1214" s="140"/>
      <c r="CH1214" s="140"/>
      <c r="CI1214" s="140"/>
      <c r="CJ1214" s="140"/>
      <c r="CK1214" s="140"/>
      <c r="CL1214" s="140"/>
      <c r="CM1214" s="140"/>
      <c r="CN1214" s="140"/>
      <c r="CO1214" s="140"/>
      <c r="CP1214" s="140"/>
      <c r="CQ1214" s="140"/>
      <c r="CR1214" s="140"/>
      <c r="CS1214" s="140"/>
      <c r="CT1214" s="140"/>
      <c r="CU1214" s="140"/>
      <c r="CV1214" s="140"/>
      <c r="CW1214" s="140"/>
      <c r="CX1214" s="140"/>
      <c r="CY1214" s="140"/>
      <c r="CZ1214" s="140"/>
      <c r="DA1214" s="140"/>
      <c r="DB1214" s="140"/>
      <c r="DC1214" s="140"/>
      <c r="DD1214" s="140"/>
      <c r="DE1214" s="140"/>
      <c r="DF1214" s="140"/>
      <c r="DG1214" s="140"/>
      <c r="DH1214" s="140"/>
      <c r="DI1214" s="140"/>
      <c r="DJ1214" s="140"/>
      <c r="DK1214" s="140"/>
      <c r="DL1214" s="140"/>
      <c r="DM1214" s="140"/>
      <c r="DN1214" s="140"/>
      <c r="DO1214" s="140"/>
      <c r="DP1214" s="140"/>
      <c r="DQ1214" s="140"/>
      <c r="DR1214" s="140"/>
      <c r="DS1214" s="140"/>
      <c r="DT1214" s="140"/>
      <c r="DU1214" s="140"/>
      <c r="DV1214" s="140"/>
      <c r="DW1214" s="140"/>
      <c r="DX1214" s="140"/>
      <c r="DY1214" s="140"/>
      <c r="DZ1214" s="140"/>
      <c r="EA1214" s="140"/>
      <c r="EB1214" s="140"/>
      <c r="EC1214" s="140"/>
      <c r="ED1214" s="140"/>
      <c r="EE1214" s="140"/>
      <c r="EF1214" s="140"/>
      <c r="EG1214" s="140"/>
      <c r="EH1214" s="140"/>
      <c r="EI1214" s="140"/>
      <c r="EJ1214" s="140"/>
      <c r="EK1214" s="140"/>
      <c r="EL1214" s="140"/>
      <c r="EM1214" s="140"/>
      <c r="EN1214" s="140"/>
      <c r="EO1214" s="140"/>
      <c r="EP1214" s="140"/>
      <c r="EQ1214" s="140"/>
      <c r="ER1214" s="140"/>
      <c r="ES1214" s="140"/>
      <c r="ET1214" s="140"/>
      <c r="EU1214" s="140"/>
      <c r="EV1214" s="140"/>
      <c r="EW1214" s="140"/>
      <c r="EX1214" s="140"/>
      <c r="EY1214" s="140"/>
      <c r="EZ1214" s="140"/>
      <c r="FA1214" s="140"/>
      <c r="FB1214" s="140"/>
      <c r="FC1214" s="140"/>
      <c r="FD1214" s="140"/>
      <c r="FE1214" s="140"/>
      <c r="FF1214" s="140"/>
      <c r="FG1214" s="140"/>
      <c r="FH1214" s="140"/>
      <c r="FI1214" s="140"/>
      <c r="FJ1214" s="140"/>
      <c r="FK1214" s="140"/>
      <c r="FL1214" s="140"/>
      <c r="FM1214" s="140"/>
      <c r="FN1214" s="140"/>
      <c r="FO1214" s="140"/>
      <c r="FP1214" s="140"/>
      <c r="FQ1214" s="140"/>
      <c r="FR1214" s="140"/>
      <c r="FS1214" s="140"/>
      <c r="FT1214" s="140"/>
      <c r="FU1214" s="140"/>
      <c r="FV1214" s="140"/>
      <c r="FW1214" s="140"/>
      <c r="FX1214" s="140"/>
      <c r="FY1214" s="140"/>
      <c r="FZ1214" s="140"/>
      <c r="GA1214" s="140"/>
      <c r="GB1214" s="140"/>
      <c r="GC1214" s="140"/>
      <c r="GD1214" s="140"/>
      <c r="GE1214" s="140"/>
      <c r="GF1214" s="140"/>
      <c r="GG1214" s="140"/>
      <c r="GH1214" s="140"/>
      <c r="GI1214" s="140"/>
      <c r="GJ1214" s="140"/>
      <c r="GK1214" s="140"/>
      <c r="GL1214" s="140"/>
      <c r="GM1214" s="140"/>
      <c r="GN1214" s="140"/>
      <c r="GO1214" s="140"/>
      <c r="GP1214" s="140"/>
      <c r="GQ1214" s="140"/>
      <c r="GR1214" s="140"/>
      <c r="GS1214" s="140"/>
      <c r="GT1214" s="140"/>
      <c r="GU1214" s="140"/>
      <c r="GV1214" s="140"/>
      <c r="GW1214" s="140"/>
      <c r="GX1214" s="140"/>
      <c r="GY1214" s="140"/>
      <c r="GZ1214" s="140"/>
      <c r="HA1214" s="140"/>
      <c r="HB1214" s="140"/>
      <c r="HC1214" s="140"/>
      <c r="HD1214" s="140"/>
      <c r="HE1214" s="140"/>
      <c r="HF1214" s="140"/>
      <c r="HG1214" s="140"/>
      <c r="HH1214" s="140"/>
      <c r="HI1214" s="140"/>
      <c r="HJ1214" s="140"/>
      <c r="HK1214" s="140"/>
      <c r="HL1214" s="140"/>
      <c r="HM1214" s="140"/>
      <c r="HN1214" s="140"/>
      <c r="HO1214" s="140"/>
      <c r="HP1214" s="140"/>
      <c r="HQ1214" s="140"/>
      <c r="HR1214" s="140"/>
      <c r="HS1214" s="140"/>
      <c r="HT1214" s="140"/>
      <c r="HU1214" s="140"/>
      <c r="HV1214" s="140"/>
      <c r="HW1214" s="140"/>
      <c r="HX1214" s="140"/>
      <c r="HY1214" s="140"/>
      <c r="HZ1214" s="140"/>
      <c r="IA1214" s="140"/>
      <c r="IB1214" s="140"/>
      <c r="IC1214" s="140"/>
      <c r="ID1214" s="140"/>
      <c r="IE1214" s="140"/>
      <c r="IF1214" s="140"/>
      <c r="IG1214" s="140"/>
      <c r="IH1214" s="140"/>
      <c r="II1214" s="140"/>
      <c r="IJ1214" s="140"/>
      <c r="IK1214" s="140"/>
      <c r="IL1214" s="140"/>
      <c r="IM1214" s="140"/>
      <c r="IN1214" s="140"/>
      <c r="IO1214" s="140"/>
      <c r="IP1214" s="140"/>
      <c r="IQ1214" s="140"/>
      <c r="IR1214" s="140"/>
      <c r="IS1214" s="140"/>
    </row>
    <row r="1215" spans="1:253" s="25" customFormat="1" ht="15.75">
      <c r="A1215" s="40">
        <v>60015</v>
      </c>
      <c r="B1215" s="17"/>
      <c r="C1215" s="19" t="s">
        <v>516</v>
      </c>
      <c r="D1215" s="47">
        <f>SUM(D1216)</f>
        <v>3538441</v>
      </c>
      <c r="E1215" s="140"/>
      <c r="F1215" s="140"/>
      <c r="G1215" s="140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  <c r="U1215" s="140"/>
      <c r="V1215" s="140"/>
      <c r="W1215" s="140"/>
      <c r="X1215" s="140"/>
      <c r="Y1215" s="140"/>
      <c r="Z1215" s="140"/>
      <c r="AA1215" s="140"/>
      <c r="AB1215" s="140"/>
      <c r="AC1215" s="140"/>
      <c r="AD1215" s="140"/>
      <c r="AE1215" s="140"/>
      <c r="AF1215" s="140"/>
      <c r="AG1215" s="140"/>
      <c r="AH1215" s="140"/>
      <c r="AI1215" s="140"/>
      <c r="AJ1215" s="140"/>
      <c r="AK1215" s="140"/>
      <c r="AL1215" s="140"/>
      <c r="AM1215" s="140"/>
      <c r="AN1215" s="140"/>
      <c r="AO1215" s="140"/>
      <c r="AP1215" s="140"/>
      <c r="AQ1215" s="140"/>
      <c r="AR1215" s="140"/>
      <c r="AS1215" s="140"/>
      <c r="AT1215" s="140"/>
      <c r="AU1215" s="140"/>
      <c r="AV1215" s="140"/>
      <c r="AW1215" s="140"/>
      <c r="AX1215" s="140"/>
      <c r="AY1215" s="140"/>
      <c r="AZ1215" s="140"/>
      <c r="BA1215" s="140"/>
      <c r="BB1215" s="140"/>
      <c r="BC1215" s="140"/>
      <c r="BD1215" s="140"/>
      <c r="BE1215" s="140"/>
      <c r="BF1215" s="140"/>
      <c r="BG1215" s="140"/>
      <c r="BH1215" s="140"/>
      <c r="BI1215" s="140"/>
      <c r="BJ1215" s="140"/>
      <c r="BK1215" s="140"/>
      <c r="BL1215" s="140"/>
      <c r="BM1215" s="140"/>
      <c r="BN1215" s="140"/>
      <c r="BO1215" s="140"/>
      <c r="BP1215" s="140"/>
      <c r="BQ1215" s="140"/>
      <c r="BR1215" s="140"/>
      <c r="BS1215" s="140"/>
      <c r="BT1215" s="140"/>
      <c r="BU1215" s="140"/>
      <c r="BV1215" s="140"/>
      <c r="BW1215" s="140"/>
      <c r="BX1215" s="140"/>
      <c r="BY1215" s="140"/>
      <c r="BZ1215" s="140"/>
      <c r="CA1215" s="140"/>
      <c r="CB1215" s="140"/>
      <c r="CC1215" s="140"/>
      <c r="CD1215" s="140"/>
      <c r="CE1215" s="140"/>
      <c r="CF1215" s="140"/>
      <c r="CG1215" s="140"/>
      <c r="CH1215" s="140"/>
      <c r="CI1215" s="140"/>
      <c r="CJ1215" s="140"/>
      <c r="CK1215" s="140"/>
      <c r="CL1215" s="140"/>
      <c r="CM1215" s="140"/>
      <c r="CN1215" s="140"/>
      <c r="CO1215" s="140"/>
      <c r="CP1215" s="140"/>
      <c r="CQ1215" s="140"/>
      <c r="CR1215" s="140"/>
      <c r="CS1215" s="140"/>
      <c r="CT1215" s="140"/>
      <c r="CU1215" s="140"/>
      <c r="CV1215" s="140"/>
      <c r="CW1215" s="140"/>
      <c r="CX1215" s="140"/>
      <c r="CY1215" s="140"/>
      <c r="CZ1215" s="140"/>
      <c r="DA1215" s="140"/>
      <c r="DB1215" s="140"/>
      <c r="DC1215" s="140"/>
      <c r="DD1215" s="140"/>
      <c r="DE1215" s="140"/>
      <c r="DF1215" s="140"/>
      <c r="DG1215" s="140"/>
      <c r="DH1215" s="140"/>
      <c r="DI1215" s="140"/>
      <c r="DJ1215" s="140"/>
      <c r="DK1215" s="140"/>
      <c r="DL1215" s="140"/>
      <c r="DM1215" s="140"/>
      <c r="DN1215" s="140"/>
      <c r="DO1215" s="140"/>
      <c r="DP1215" s="140"/>
      <c r="DQ1215" s="140"/>
      <c r="DR1215" s="140"/>
      <c r="DS1215" s="140"/>
      <c r="DT1215" s="140"/>
      <c r="DU1215" s="140"/>
      <c r="DV1215" s="140"/>
      <c r="DW1215" s="140"/>
      <c r="DX1215" s="140"/>
      <c r="DY1215" s="140"/>
      <c r="DZ1215" s="140"/>
      <c r="EA1215" s="140"/>
      <c r="EB1215" s="140"/>
      <c r="EC1215" s="140"/>
      <c r="ED1215" s="140"/>
      <c r="EE1215" s="140"/>
      <c r="EF1215" s="140"/>
      <c r="EG1215" s="140"/>
      <c r="EH1215" s="140"/>
      <c r="EI1215" s="140"/>
      <c r="EJ1215" s="140"/>
      <c r="EK1215" s="140"/>
      <c r="EL1215" s="140"/>
      <c r="EM1215" s="140"/>
      <c r="EN1215" s="140"/>
      <c r="EO1215" s="140"/>
      <c r="EP1215" s="140"/>
      <c r="EQ1215" s="140"/>
      <c r="ER1215" s="140"/>
      <c r="ES1215" s="140"/>
      <c r="ET1215" s="140"/>
      <c r="EU1215" s="140"/>
      <c r="EV1215" s="140"/>
      <c r="EW1215" s="140"/>
      <c r="EX1215" s="140"/>
      <c r="EY1215" s="140"/>
      <c r="EZ1215" s="140"/>
      <c r="FA1215" s="140"/>
      <c r="FB1215" s="140"/>
      <c r="FC1215" s="140"/>
      <c r="FD1215" s="140"/>
      <c r="FE1215" s="140"/>
      <c r="FF1215" s="140"/>
      <c r="FG1215" s="140"/>
      <c r="FH1215" s="140"/>
      <c r="FI1215" s="140"/>
      <c r="FJ1215" s="140"/>
      <c r="FK1215" s="140"/>
      <c r="FL1215" s="140"/>
      <c r="FM1215" s="140"/>
      <c r="FN1215" s="140"/>
      <c r="FO1215" s="140"/>
      <c r="FP1215" s="140"/>
      <c r="FQ1215" s="140"/>
      <c r="FR1215" s="140"/>
      <c r="FS1215" s="140"/>
      <c r="FT1215" s="140"/>
      <c r="FU1215" s="140"/>
      <c r="FV1215" s="140"/>
      <c r="FW1215" s="140"/>
      <c r="FX1215" s="140"/>
      <c r="FY1215" s="140"/>
      <c r="FZ1215" s="140"/>
      <c r="GA1215" s="140"/>
      <c r="GB1215" s="140"/>
      <c r="GC1215" s="140"/>
      <c r="GD1215" s="140"/>
      <c r="GE1215" s="140"/>
      <c r="GF1215" s="140"/>
      <c r="GG1215" s="140"/>
      <c r="GH1215" s="140"/>
      <c r="GI1215" s="140"/>
      <c r="GJ1215" s="140"/>
      <c r="GK1215" s="140"/>
      <c r="GL1215" s="140"/>
      <c r="GM1215" s="140"/>
      <c r="GN1215" s="140"/>
      <c r="GO1215" s="140"/>
      <c r="GP1215" s="140"/>
      <c r="GQ1215" s="140"/>
      <c r="GR1215" s="140"/>
      <c r="GS1215" s="140"/>
      <c r="GT1215" s="140"/>
      <c r="GU1215" s="140"/>
      <c r="GV1215" s="140"/>
      <c r="GW1215" s="140"/>
      <c r="GX1215" s="140"/>
      <c r="GY1215" s="140"/>
      <c r="GZ1215" s="140"/>
      <c r="HA1215" s="140"/>
      <c r="HB1215" s="140"/>
      <c r="HC1215" s="140"/>
      <c r="HD1215" s="140"/>
      <c r="HE1215" s="140"/>
      <c r="HF1215" s="140"/>
      <c r="HG1215" s="140"/>
      <c r="HH1215" s="140"/>
      <c r="HI1215" s="140"/>
      <c r="HJ1215" s="140"/>
      <c r="HK1215" s="140"/>
      <c r="HL1215" s="140"/>
      <c r="HM1215" s="140"/>
      <c r="HN1215" s="140"/>
      <c r="HO1215" s="140"/>
      <c r="HP1215" s="140"/>
      <c r="HQ1215" s="140"/>
      <c r="HR1215" s="140"/>
      <c r="HS1215" s="140"/>
      <c r="HT1215" s="140"/>
      <c r="HU1215" s="140"/>
      <c r="HV1215" s="140"/>
      <c r="HW1215" s="140"/>
      <c r="HX1215" s="140"/>
      <c r="HY1215" s="140"/>
      <c r="HZ1215" s="140"/>
      <c r="IA1215" s="140"/>
      <c r="IB1215" s="140"/>
      <c r="IC1215" s="140"/>
      <c r="ID1215" s="140"/>
      <c r="IE1215" s="140"/>
      <c r="IF1215" s="140"/>
      <c r="IG1215" s="140"/>
      <c r="IH1215" s="140"/>
      <c r="II1215" s="140"/>
      <c r="IJ1215" s="140"/>
      <c r="IK1215" s="140"/>
      <c r="IL1215" s="140"/>
      <c r="IM1215" s="140"/>
      <c r="IN1215" s="140"/>
      <c r="IO1215" s="140"/>
      <c r="IP1215" s="140"/>
      <c r="IQ1215" s="140"/>
      <c r="IR1215" s="140"/>
      <c r="IS1215" s="140"/>
    </row>
    <row r="1216" spans="1:4" s="25" customFormat="1" ht="15.75">
      <c r="A1216" s="27"/>
      <c r="C1216" s="109" t="s">
        <v>125</v>
      </c>
      <c r="D1216" s="28">
        <f>SUM(D1221:D1236)+D1217</f>
        <v>3538441</v>
      </c>
    </row>
    <row r="1217" spans="1:4" s="25" customFormat="1" ht="37.5" customHeight="1">
      <c r="A1217" s="27"/>
      <c r="B1217" s="25" t="s">
        <v>663</v>
      </c>
      <c r="C1217" s="109" t="s">
        <v>664</v>
      </c>
      <c r="D1217" s="28">
        <f>SUM(D1218:D1220)</f>
        <v>3500000</v>
      </c>
    </row>
    <row r="1218" spans="1:4" s="107" customFormat="1" ht="51" customHeight="1">
      <c r="A1218" s="106"/>
      <c r="C1218" s="36" t="s">
        <v>665</v>
      </c>
      <c r="D1218" s="37">
        <v>3000000</v>
      </c>
    </row>
    <row r="1219" spans="1:4" s="140" customFormat="1" ht="21" customHeight="1">
      <c r="A1219" s="161"/>
      <c r="C1219" s="36" t="s">
        <v>940</v>
      </c>
      <c r="D1219" s="37">
        <v>-3000000</v>
      </c>
    </row>
    <row r="1220" spans="1:4" s="140" customFormat="1" ht="30" customHeight="1">
      <c r="A1220" s="161"/>
      <c r="C1220" s="36" t="s">
        <v>666</v>
      </c>
      <c r="D1220" s="37">
        <v>3500000</v>
      </c>
    </row>
    <row r="1221" spans="1:4" s="25" customFormat="1" ht="31.5">
      <c r="A1221" s="27"/>
      <c r="B1221" s="25" t="s">
        <v>667</v>
      </c>
      <c r="C1221" s="109" t="s">
        <v>668</v>
      </c>
      <c r="D1221" s="28">
        <v>-1400000</v>
      </c>
    </row>
    <row r="1222" spans="1:4" s="25" customFormat="1" ht="15.75">
      <c r="A1222" s="27"/>
      <c r="B1222" s="25" t="s">
        <v>669</v>
      </c>
      <c r="C1222" s="109" t="s">
        <v>670</v>
      </c>
      <c r="D1222" s="28">
        <v>-1300000</v>
      </c>
    </row>
    <row r="1223" spans="1:4" s="107" customFormat="1" ht="30">
      <c r="A1223" s="106"/>
      <c r="C1223" s="36" t="s">
        <v>671</v>
      </c>
      <c r="D1223" s="37"/>
    </row>
    <row r="1224" spans="1:4" s="140" customFormat="1" ht="15">
      <c r="A1224" s="161"/>
      <c r="B1224" s="140" t="s">
        <v>672</v>
      </c>
      <c r="C1224" s="70" t="s">
        <v>673</v>
      </c>
      <c r="D1224" s="124">
        <v>-750000</v>
      </c>
    </row>
    <row r="1225" spans="1:4" s="107" customFormat="1" ht="30">
      <c r="A1225" s="106"/>
      <c r="C1225" s="36" t="s">
        <v>674</v>
      </c>
      <c r="D1225" s="37"/>
    </row>
    <row r="1226" spans="1:4" s="140" customFormat="1" ht="46.5" customHeight="1">
      <c r="A1226" s="161"/>
      <c r="B1226" s="140" t="s">
        <v>675</v>
      </c>
      <c r="C1226" s="70" t="s">
        <v>676</v>
      </c>
      <c r="D1226" s="124">
        <v>1200000</v>
      </c>
    </row>
    <row r="1227" spans="1:4" s="107" customFormat="1" ht="30">
      <c r="A1227" s="106"/>
      <c r="C1227" s="36" t="s">
        <v>677</v>
      </c>
      <c r="D1227" s="37"/>
    </row>
    <row r="1228" spans="1:4" s="152" customFormat="1" ht="15.75">
      <c r="A1228" s="178"/>
      <c r="B1228" s="30"/>
      <c r="C1228" s="227"/>
      <c r="D1228" s="77"/>
    </row>
    <row r="1229" spans="1:4" s="140" customFormat="1" ht="15">
      <c r="A1229" s="161"/>
      <c r="C1229" s="36" t="s">
        <v>200</v>
      </c>
      <c r="D1229" s="124"/>
    </row>
    <row r="1230" spans="1:4" s="25" customFormat="1" ht="15.75">
      <c r="A1230" s="27"/>
      <c r="B1230" s="25" t="s">
        <v>678</v>
      </c>
      <c r="C1230" s="109" t="s">
        <v>679</v>
      </c>
      <c r="D1230" s="28">
        <v>500000</v>
      </c>
    </row>
    <row r="1231" spans="1:4" s="25" customFormat="1" ht="15.75">
      <c r="A1231" s="27"/>
      <c r="C1231" s="36" t="s">
        <v>680</v>
      </c>
      <c r="D1231" s="28"/>
    </row>
    <row r="1232" spans="1:4" s="25" customFormat="1" ht="31.5">
      <c r="A1232" s="27"/>
      <c r="B1232" s="25" t="s">
        <v>681</v>
      </c>
      <c r="C1232" s="109" t="s">
        <v>682</v>
      </c>
      <c r="D1232" s="28">
        <v>1000000</v>
      </c>
    </row>
    <row r="1233" spans="1:4" s="25" customFormat="1" ht="15.75">
      <c r="A1233" s="27"/>
      <c r="C1233" s="36" t="s">
        <v>683</v>
      </c>
      <c r="D1233" s="28"/>
    </row>
    <row r="1234" spans="1:4" s="25" customFormat="1" ht="15.75">
      <c r="A1234" s="27"/>
      <c r="B1234" s="25" t="s">
        <v>684</v>
      </c>
      <c r="C1234" s="109" t="s">
        <v>202</v>
      </c>
      <c r="D1234" s="28">
        <v>588441</v>
      </c>
    </row>
    <row r="1235" spans="1:4" s="25" customFormat="1" ht="30">
      <c r="A1235" s="27"/>
      <c r="C1235" s="36" t="s">
        <v>685</v>
      </c>
      <c r="D1235" s="28"/>
    </row>
    <row r="1236" spans="1:4" s="25" customFormat="1" ht="47.25">
      <c r="A1236" s="27"/>
      <c r="B1236" s="25" t="s">
        <v>686</v>
      </c>
      <c r="C1236" s="109" t="s">
        <v>687</v>
      </c>
      <c r="D1236" s="28">
        <v>200000</v>
      </c>
    </row>
    <row r="1237" spans="1:4" s="25" customFormat="1" ht="45">
      <c r="A1237" s="27"/>
      <c r="C1237" s="36" t="s">
        <v>688</v>
      </c>
      <c r="D1237" s="28"/>
    </row>
    <row r="1238" spans="5:60" s="297" customFormat="1" ht="15.75">
      <c r="E1238" s="309"/>
      <c r="F1238" s="309"/>
      <c r="G1238" s="309"/>
      <c r="H1238" s="309"/>
      <c r="I1238" s="309"/>
      <c r="J1238" s="309"/>
      <c r="K1238" s="309"/>
      <c r="L1238" s="309"/>
      <c r="M1238" s="309"/>
      <c r="N1238" s="309"/>
      <c r="O1238" s="309"/>
      <c r="P1238" s="309"/>
      <c r="Q1238" s="309"/>
      <c r="R1238" s="309"/>
      <c r="S1238" s="309"/>
      <c r="T1238" s="309"/>
      <c r="U1238" s="309"/>
      <c r="V1238" s="309"/>
      <c r="W1238" s="309"/>
      <c r="X1238" s="309"/>
      <c r="Y1238" s="309"/>
      <c r="Z1238" s="309"/>
      <c r="AA1238" s="309"/>
      <c r="AB1238" s="309"/>
      <c r="AC1238" s="309"/>
      <c r="AD1238" s="309"/>
      <c r="AE1238" s="309"/>
      <c r="AF1238" s="309"/>
      <c r="AG1238" s="309"/>
      <c r="AH1238" s="309"/>
      <c r="AI1238" s="309"/>
      <c r="AJ1238" s="309"/>
      <c r="AK1238" s="309"/>
      <c r="AL1238" s="309"/>
      <c r="AM1238" s="309"/>
      <c r="AN1238" s="309"/>
      <c r="AO1238" s="309"/>
      <c r="AP1238" s="309"/>
      <c r="AQ1238" s="309"/>
      <c r="AR1238" s="309"/>
      <c r="AS1238" s="309"/>
      <c r="AT1238" s="309"/>
      <c r="AU1238" s="309"/>
      <c r="AV1238" s="309"/>
      <c r="AW1238" s="309"/>
      <c r="AX1238" s="309"/>
      <c r="AY1238" s="309"/>
      <c r="AZ1238" s="309"/>
      <c r="BA1238" s="309"/>
      <c r="BB1238" s="309"/>
      <c r="BC1238" s="309"/>
      <c r="BD1238" s="309"/>
      <c r="BE1238" s="309"/>
      <c r="BF1238" s="309"/>
      <c r="BG1238" s="309"/>
      <c r="BH1238" s="309"/>
    </row>
    <row r="1239" spans="1:4" s="14" customFormat="1" ht="15.75">
      <c r="A1239" s="15">
        <v>754</v>
      </c>
      <c r="B1239" s="142"/>
      <c r="C1239" s="114" t="s">
        <v>12</v>
      </c>
      <c r="D1239" s="16">
        <f>D1240+D1244+D1248</f>
        <v>1445273</v>
      </c>
    </row>
    <row r="1240" spans="1:4" s="14" customFormat="1" ht="15.75">
      <c r="A1240" s="40">
        <v>75404</v>
      </c>
      <c r="B1240" s="17"/>
      <c r="C1240" s="19" t="s">
        <v>13</v>
      </c>
      <c r="D1240" s="47">
        <f>D1241</f>
        <v>20000</v>
      </c>
    </row>
    <row r="1241" spans="1:4" s="25" customFormat="1" ht="15.75">
      <c r="A1241" s="27"/>
      <c r="B1241" s="25" t="s">
        <v>689</v>
      </c>
      <c r="C1241" s="109" t="s">
        <v>690</v>
      </c>
      <c r="D1241" s="28">
        <f>6500+1000+12500</f>
        <v>20000</v>
      </c>
    </row>
    <row r="1242" spans="1:4" s="140" customFormat="1" ht="97.5" customHeight="1">
      <c r="A1242" s="161"/>
      <c r="C1242" s="36" t="s">
        <v>691</v>
      </c>
      <c r="D1242" s="37"/>
    </row>
    <row r="1243" spans="1:4" s="25" customFormat="1" ht="15.75">
      <c r="A1243" s="15"/>
      <c r="B1243" s="142"/>
      <c r="C1243" s="101"/>
      <c r="D1243" s="35"/>
    </row>
    <row r="1244" spans="1:4" s="14" customFormat="1" ht="15.75">
      <c r="A1244" s="40">
        <v>75411</v>
      </c>
      <c r="B1244" s="17"/>
      <c r="C1244" s="19" t="s">
        <v>68</v>
      </c>
      <c r="D1244" s="47">
        <f>D1245</f>
        <v>60000</v>
      </c>
    </row>
    <row r="1245" spans="1:4" s="25" customFormat="1" ht="31.5">
      <c r="A1245" s="27"/>
      <c r="B1245" s="25" t="s">
        <v>692</v>
      </c>
      <c r="C1245" s="109" t="s">
        <v>693</v>
      </c>
      <c r="D1245" s="28">
        <f>50000+10000</f>
        <v>60000</v>
      </c>
    </row>
    <row r="1246" spans="1:4" s="107" customFormat="1" ht="81.75" customHeight="1">
      <c r="A1246" s="106"/>
      <c r="C1246" s="36" t="s">
        <v>694</v>
      </c>
      <c r="D1246" s="37"/>
    </row>
    <row r="1247" spans="1:4" s="30" customFormat="1" ht="15.75">
      <c r="A1247" s="38"/>
      <c r="B1247" s="98"/>
      <c r="C1247" s="227"/>
      <c r="D1247" s="45"/>
    </row>
    <row r="1248" spans="1:4" s="14" customFormat="1" ht="15.75">
      <c r="A1248" s="40">
        <v>75414</v>
      </c>
      <c r="B1248" s="17"/>
      <c r="C1248" s="19" t="s">
        <v>848</v>
      </c>
      <c r="D1248" s="47">
        <f>D1253+D1255+D1252+D1249</f>
        <v>1365273</v>
      </c>
    </row>
    <row r="1249" spans="1:4" s="25" customFormat="1" ht="31.5">
      <c r="A1249" s="24"/>
      <c r="B1249" s="25" t="s">
        <v>695</v>
      </c>
      <c r="C1249" s="109" t="s">
        <v>696</v>
      </c>
      <c r="D1249" s="28">
        <f>SUM(D1250:D1251)</f>
        <v>1365273</v>
      </c>
    </row>
    <row r="1250" spans="1:4" s="107" customFormat="1" ht="60">
      <c r="A1250" s="106"/>
      <c r="C1250" s="36" t="s">
        <v>697</v>
      </c>
      <c r="D1250" s="37">
        <v>1494260</v>
      </c>
    </row>
    <row r="1251" spans="1:4" s="107" customFormat="1" ht="45">
      <c r="A1251" s="106"/>
      <c r="C1251" s="36" t="s">
        <v>698</v>
      </c>
      <c r="D1251" s="37">
        <v>-128987</v>
      </c>
    </row>
    <row r="1252" spans="1:4" s="25" customFormat="1" ht="15.75">
      <c r="A1252" s="24"/>
      <c r="B1252" s="25" t="s">
        <v>699</v>
      </c>
      <c r="C1252" s="109" t="s">
        <v>700</v>
      </c>
      <c r="D1252" s="28">
        <v>-280000</v>
      </c>
    </row>
    <row r="1253" spans="1:4" s="25" customFormat="1" ht="15.75">
      <c r="A1253" s="27"/>
      <c r="B1253" s="25" t="s">
        <v>701</v>
      </c>
      <c r="C1253" s="109" t="s">
        <v>702</v>
      </c>
      <c r="D1253" s="28">
        <v>280000</v>
      </c>
    </row>
    <row r="1254" spans="1:4" s="25" customFormat="1" ht="30">
      <c r="A1254" s="24"/>
      <c r="C1254" s="36" t="s">
        <v>703</v>
      </c>
      <c r="D1254" s="28"/>
    </row>
    <row r="1255" spans="1:4" s="30" customFormat="1" ht="15.75" hidden="1">
      <c r="A1255" s="64"/>
      <c r="B1255" s="30" t="s">
        <v>704</v>
      </c>
      <c r="C1255" s="139" t="s">
        <v>202</v>
      </c>
      <c r="D1255" s="65"/>
    </row>
    <row r="1256" spans="1:4" s="30" customFormat="1" ht="15.75" hidden="1">
      <c r="A1256" s="38"/>
      <c r="B1256" s="98"/>
      <c r="C1256" s="227" t="s">
        <v>705</v>
      </c>
      <c r="D1256" s="45"/>
    </row>
    <row r="1257" spans="1:4" s="30" customFormat="1" ht="15.75">
      <c r="A1257" s="38"/>
      <c r="B1257" s="98"/>
      <c r="C1257" s="227"/>
      <c r="D1257" s="45"/>
    </row>
    <row r="1258" spans="1:4" s="25" customFormat="1" ht="15.75">
      <c r="A1258" s="15">
        <v>801</v>
      </c>
      <c r="B1258" s="142"/>
      <c r="C1258" s="114" t="s">
        <v>467</v>
      </c>
      <c r="D1258" s="16">
        <f>D1259+D1262+D1272+D1278</f>
        <v>-2249020</v>
      </c>
    </row>
    <row r="1259" spans="1:4" s="25" customFormat="1" ht="15.75">
      <c r="A1259" s="40">
        <v>80102</v>
      </c>
      <c r="B1259" s="17"/>
      <c r="C1259" s="19" t="s">
        <v>1426</v>
      </c>
      <c r="D1259" s="47">
        <f>D1260</f>
        <v>32480</v>
      </c>
    </row>
    <row r="1260" spans="1:252" s="14" customFormat="1" ht="16.5" customHeight="1">
      <c r="A1260" s="15"/>
      <c r="B1260" s="235" t="s">
        <v>706</v>
      </c>
      <c r="C1260" s="27" t="s">
        <v>707</v>
      </c>
      <c r="D1260" s="28">
        <v>32480</v>
      </c>
      <c r="E1260" s="28"/>
      <c r="F1260" s="15"/>
      <c r="G1260" s="235"/>
      <c r="H1260" s="27"/>
      <c r="I1260" s="28"/>
      <c r="J1260" s="15"/>
      <c r="K1260" s="235"/>
      <c r="L1260" s="27"/>
      <c r="M1260" s="28"/>
      <c r="N1260" s="15"/>
      <c r="O1260" s="235"/>
      <c r="P1260" s="27"/>
      <c r="Q1260" s="28"/>
      <c r="R1260" s="15"/>
      <c r="S1260" s="235"/>
      <c r="T1260" s="27"/>
      <c r="U1260" s="28"/>
      <c r="V1260" s="15"/>
      <c r="W1260" s="235"/>
      <c r="X1260" s="27"/>
      <c r="Y1260" s="28"/>
      <c r="Z1260" s="15"/>
      <c r="AA1260" s="235"/>
      <c r="AB1260" s="27"/>
      <c r="AC1260" s="28"/>
      <c r="AD1260" s="15"/>
      <c r="AE1260" s="235"/>
      <c r="AF1260" s="27"/>
      <c r="AG1260" s="28"/>
      <c r="AH1260" s="15"/>
      <c r="AI1260" s="235"/>
      <c r="AJ1260" s="27"/>
      <c r="AK1260" s="28"/>
      <c r="AL1260" s="15"/>
      <c r="AM1260" s="235"/>
      <c r="AN1260" s="27"/>
      <c r="AO1260" s="28"/>
      <c r="AP1260" s="15"/>
      <c r="AQ1260" s="235"/>
      <c r="AR1260" s="27"/>
      <c r="AS1260" s="28"/>
      <c r="AT1260" s="15"/>
      <c r="AU1260" s="235"/>
      <c r="AV1260" s="27"/>
      <c r="AW1260" s="28"/>
      <c r="AX1260" s="15"/>
      <c r="AY1260" s="235"/>
      <c r="AZ1260" s="27"/>
      <c r="BA1260" s="28"/>
      <c r="BB1260" s="15"/>
      <c r="BC1260" s="235"/>
      <c r="BD1260" s="27"/>
      <c r="BE1260" s="28"/>
      <c r="BF1260" s="15"/>
      <c r="BG1260" s="235"/>
      <c r="BH1260" s="27"/>
      <c r="BI1260" s="28"/>
      <c r="BJ1260" s="15"/>
      <c r="BK1260" s="235"/>
      <c r="BL1260" s="27"/>
      <c r="BM1260" s="28"/>
      <c r="BN1260" s="15"/>
      <c r="BO1260" s="235"/>
      <c r="BP1260" s="27"/>
      <c r="BQ1260" s="28"/>
      <c r="BR1260" s="15"/>
      <c r="BS1260" s="235"/>
      <c r="BT1260" s="27"/>
      <c r="BU1260" s="28"/>
      <c r="BV1260" s="15"/>
      <c r="BW1260" s="235"/>
      <c r="BX1260" s="27"/>
      <c r="BY1260" s="28"/>
      <c r="BZ1260" s="15"/>
      <c r="CA1260" s="235"/>
      <c r="CB1260" s="27"/>
      <c r="CC1260" s="28"/>
      <c r="CD1260" s="15"/>
      <c r="CE1260" s="235"/>
      <c r="CF1260" s="27"/>
      <c r="CG1260" s="28"/>
      <c r="CH1260" s="15"/>
      <c r="CI1260" s="235"/>
      <c r="CJ1260" s="27"/>
      <c r="CK1260" s="28"/>
      <c r="CL1260" s="15"/>
      <c r="CM1260" s="235"/>
      <c r="CN1260" s="27"/>
      <c r="CO1260" s="28"/>
      <c r="CP1260" s="15"/>
      <c r="CQ1260" s="235"/>
      <c r="CR1260" s="27"/>
      <c r="CS1260" s="28"/>
      <c r="CT1260" s="15"/>
      <c r="CU1260" s="235"/>
      <c r="CV1260" s="27"/>
      <c r="CW1260" s="28"/>
      <c r="CX1260" s="15"/>
      <c r="CY1260" s="235"/>
      <c r="CZ1260" s="27"/>
      <c r="DA1260" s="28"/>
      <c r="DB1260" s="15"/>
      <c r="DC1260" s="235"/>
      <c r="DD1260" s="27"/>
      <c r="DE1260" s="28"/>
      <c r="DF1260" s="15"/>
      <c r="DG1260" s="235"/>
      <c r="DH1260" s="27"/>
      <c r="DI1260" s="28"/>
      <c r="DJ1260" s="15"/>
      <c r="DK1260" s="235"/>
      <c r="DL1260" s="27"/>
      <c r="DM1260" s="28"/>
      <c r="DN1260" s="15"/>
      <c r="DO1260" s="235"/>
      <c r="DP1260" s="27"/>
      <c r="DQ1260" s="28"/>
      <c r="DR1260" s="15"/>
      <c r="DS1260" s="235"/>
      <c r="DT1260" s="27"/>
      <c r="DU1260" s="28"/>
      <c r="DV1260" s="15"/>
      <c r="DW1260" s="235"/>
      <c r="DX1260" s="27"/>
      <c r="DY1260" s="28"/>
      <c r="DZ1260" s="15"/>
      <c r="EA1260" s="235"/>
      <c r="EB1260" s="27"/>
      <c r="EC1260" s="28"/>
      <c r="ED1260" s="15"/>
      <c r="EE1260" s="235"/>
      <c r="EF1260" s="27"/>
      <c r="EG1260" s="28"/>
      <c r="EH1260" s="15"/>
      <c r="EI1260" s="235"/>
      <c r="EJ1260" s="27"/>
      <c r="EK1260" s="28"/>
      <c r="EL1260" s="15"/>
      <c r="EM1260" s="235"/>
      <c r="EN1260" s="27"/>
      <c r="EO1260" s="28"/>
      <c r="EP1260" s="15"/>
      <c r="EQ1260" s="235"/>
      <c r="ER1260" s="27"/>
      <c r="ES1260" s="28"/>
      <c r="ET1260" s="15"/>
      <c r="EU1260" s="235"/>
      <c r="EV1260" s="27"/>
      <c r="EW1260" s="28"/>
      <c r="EX1260" s="15"/>
      <c r="EY1260" s="235"/>
      <c r="EZ1260" s="27"/>
      <c r="FA1260" s="28"/>
      <c r="FB1260" s="15"/>
      <c r="FC1260" s="235"/>
      <c r="FD1260" s="27"/>
      <c r="FE1260" s="28"/>
      <c r="FF1260" s="15"/>
      <c r="FG1260" s="235"/>
      <c r="FH1260" s="27"/>
      <c r="FI1260" s="28"/>
      <c r="FJ1260" s="15"/>
      <c r="FK1260" s="235"/>
      <c r="FL1260" s="27"/>
      <c r="FM1260" s="28"/>
      <c r="FN1260" s="15"/>
      <c r="FO1260" s="235"/>
      <c r="FP1260" s="27"/>
      <c r="FQ1260" s="28"/>
      <c r="FR1260" s="15"/>
      <c r="FS1260" s="235"/>
      <c r="FT1260" s="27"/>
      <c r="FU1260" s="28"/>
      <c r="FV1260" s="15"/>
      <c r="FW1260" s="235"/>
      <c r="FX1260" s="27"/>
      <c r="FY1260" s="28"/>
      <c r="FZ1260" s="15"/>
      <c r="GA1260" s="235"/>
      <c r="GB1260" s="27"/>
      <c r="GC1260" s="28"/>
      <c r="GD1260" s="15"/>
      <c r="GE1260" s="235"/>
      <c r="GF1260" s="27"/>
      <c r="GG1260" s="28"/>
      <c r="GH1260" s="15"/>
      <c r="GI1260" s="235"/>
      <c r="GJ1260" s="27"/>
      <c r="GK1260" s="28"/>
      <c r="GL1260" s="15"/>
      <c r="GM1260" s="235"/>
      <c r="GN1260" s="27"/>
      <c r="GO1260" s="28"/>
      <c r="GP1260" s="15"/>
      <c r="GQ1260" s="235"/>
      <c r="GR1260" s="27"/>
      <c r="GS1260" s="28"/>
      <c r="GT1260" s="15"/>
      <c r="GU1260" s="235"/>
      <c r="GV1260" s="27"/>
      <c r="GW1260" s="28"/>
      <c r="GX1260" s="15"/>
      <c r="GY1260" s="235"/>
      <c r="GZ1260" s="27"/>
      <c r="HA1260" s="28"/>
      <c r="HB1260" s="15"/>
      <c r="HC1260" s="235"/>
      <c r="HD1260" s="27"/>
      <c r="HE1260" s="28"/>
      <c r="HF1260" s="15"/>
      <c r="HG1260" s="235"/>
      <c r="HH1260" s="27"/>
      <c r="HI1260" s="28"/>
      <c r="HJ1260" s="15"/>
      <c r="HK1260" s="235"/>
      <c r="HL1260" s="27"/>
      <c r="HM1260" s="28"/>
      <c r="HN1260" s="15"/>
      <c r="HO1260" s="235"/>
      <c r="HP1260" s="27"/>
      <c r="HQ1260" s="28"/>
      <c r="HR1260" s="15"/>
      <c r="HS1260" s="235"/>
      <c r="HT1260" s="27"/>
      <c r="HU1260" s="28"/>
      <c r="HV1260" s="15"/>
      <c r="HW1260" s="235"/>
      <c r="HX1260" s="27"/>
      <c r="HY1260" s="28"/>
      <c r="HZ1260" s="15"/>
      <c r="IA1260" s="235"/>
      <c r="IB1260" s="27"/>
      <c r="IC1260" s="28"/>
      <c r="ID1260" s="15"/>
      <c r="IE1260" s="235"/>
      <c r="IF1260" s="27"/>
      <c r="IG1260" s="28"/>
      <c r="IH1260" s="15"/>
      <c r="II1260" s="235"/>
      <c r="IJ1260" s="27"/>
      <c r="IK1260" s="28"/>
      <c r="IL1260" s="15"/>
      <c r="IM1260" s="235"/>
      <c r="IN1260" s="27"/>
      <c r="IO1260" s="28"/>
      <c r="IP1260" s="15"/>
      <c r="IQ1260" s="235"/>
      <c r="IR1260" s="27"/>
    </row>
    <row r="1261" spans="1:4" s="25" customFormat="1" ht="15.75">
      <c r="A1261" s="15"/>
      <c r="B1261" s="142"/>
      <c r="C1261" s="114"/>
      <c r="D1261" s="16"/>
    </row>
    <row r="1262" spans="1:4" s="25" customFormat="1" ht="15.75">
      <c r="A1262" s="40">
        <v>80120</v>
      </c>
      <c r="B1262" s="17"/>
      <c r="C1262" s="19" t="s">
        <v>19</v>
      </c>
      <c r="D1262" s="47">
        <f>D1263+D1268+D1269+D1265</f>
        <v>-1153000</v>
      </c>
    </row>
    <row r="1263" spans="1:4" s="25" customFormat="1" ht="31.5">
      <c r="A1263" s="27"/>
      <c r="B1263" s="140" t="s">
        <v>1355</v>
      </c>
      <c r="C1263" s="109" t="s">
        <v>1356</v>
      </c>
      <c r="D1263" s="157">
        <v>-1200000</v>
      </c>
    </row>
    <row r="1264" spans="1:4" s="140" customFormat="1" ht="30">
      <c r="A1264" s="161"/>
      <c r="C1264" s="36" t="s">
        <v>1379</v>
      </c>
      <c r="D1264" s="162"/>
    </row>
    <row r="1265" spans="1:252" s="14" customFormat="1" ht="29.25" customHeight="1">
      <c r="A1265" s="15"/>
      <c r="B1265" s="235" t="s">
        <v>708</v>
      </c>
      <c r="C1265" s="27" t="s">
        <v>709</v>
      </c>
      <c r="D1265" s="28">
        <v>47000</v>
      </c>
      <c r="E1265" s="28"/>
      <c r="F1265" s="15"/>
      <c r="G1265" s="235"/>
      <c r="H1265" s="27"/>
      <c r="I1265" s="28"/>
      <c r="J1265" s="15"/>
      <c r="K1265" s="235"/>
      <c r="L1265" s="27"/>
      <c r="M1265" s="28"/>
      <c r="N1265" s="15"/>
      <c r="O1265" s="235"/>
      <c r="P1265" s="27"/>
      <c r="Q1265" s="28"/>
      <c r="R1265" s="15"/>
      <c r="S1265" s="235"/>
      <c r="T1265" s="27"/>
      <c r="U1265" s="28"/>
      <c r="V1265" s="15"/>
      <c r="W1265" s="235"/>
      <c r="X1265" s="27"/>
      <c r="Y1265" s="28"/>
      <c r="Z1265" s="15"/>
      <c r="AA1265" s="235"/>
      <c r="AB1265" s="27"/>
      <c r="AC1265" s="28"/>
      <c r="AD1265" s="15"/>
      <c r="AE1265" s="235"/>
      <c r="AF1265" s="27"/>
      <c r="AG1265" s="28"/>
      <c r="AH1265" s="15"/>
      <c r="AI1265" s="235"/>
      <c r="AJ1265" s="27"/>
      <c r="AK1265" s="28"/>
      <c r="AL1265" s="15"/>
      <c r="AM1265" s="235"/>
      <c r="AN1265" s="27"/>
      <c r="AO1265" s="28"/>
      <c r="AP1265" s="15"/>
      <c r="AQ1265" s="235"/>
      <c r="AR1265" s="27"/>
      <c r="AS1265" s="28"/>
      <c r="AT1265" s="15"/>
      <c r="AU1265" s="235"/>
      <c r="AV1265" s="27"/>
      <c r="AW1265" s="28"/>
      <c r="AX1265" s="15"/>
      <c r="AY1265" s="235"/>
      <c r="AZ1265" s="27"/>
      <c r="BA1265" s="28"/>
      <c r="BB1265" s="15"/>
      <c r="BC1265" s="235"/>
      <c r="BD1265" s="27"/>
      <c r="BE1265" s="28"/>
      <c r="BF1265" s="15"/>
      <c r="BG1265" s="235"/>
      <c r="BH1265" s="27"/>
      <c r="BI1265" s="28"/>
      <c r="BJ1265" s="15"/>
      <c r="BK1265" s="235"/>
      <c r="BL1265" s="27"/>
      <c r="BM1265" s="28"/>
      <c r="BN1265" s="15"/>
      <c r="BO1265" s="235"/>
      <c r="BP1265" s="27"/>
      <c r="BQ1265" s="28"/>
      <c r="BR1265" s="15"/>
      <c r="BS1265" s="235"/>
      <c r="BT1265" s="27"/>
      <c r="BU1265" s="28"/>
      <c r="BV1265" s="15"/>
      <c r="BW1265" s="235"/>
      <c r="BX1265" s="27"/>
      <c r="BY1265" s="28"/>
      <c r="BZ1265" s="15"/>
      <c r="CA1265" s="235"/>
      <c r="CB1265" s="27"/>
      <c r="CC1265" s="28"/>
      <c r="CD1265" s="15"/>
      <c r="CE1265" s="235"/>
      <c r="CF1265" s="27"/>
      <c r="CG1265" s="28"/>
      <c r="CH1265" s="15"/>
      <c r="CI1265" s="235"/>
      <c r="CJ1265" s="27"/>
      <c r="CK1265" s="28"/>
      <c r="CL1265" s="15"/>
      <c r="CM1265" s="235"/>
      <c r="CN1265" s="27"/>
      <c r="CO1265" s="28"/>
      <c r="CP1265" s="15"/>
      <c r="CQ1265" s="235"/>
      <c r="CR1265" s="27"/>
      <c r="CS1265" s="28"/>
      <c r="CT1265" s="15"/>
      <c r="CU1265" s="235"/>
      <c r="CV1265" s="27"/>
      <c r="CW1265" s="28"/>
      <c r="CX1265" s="15"/>
      <c r="CY1265" s="235"/>
      <c r="CZ1265" s="27"/>
      <c r="DA1265" s="28"/>
      <c r="DB1265" s="15"/>
      <c r="DC1265" s="235"/>
      <c r="DD1265" s="27"/>
      <c r="DE1265" s="28"/>
      <c r="DF1265" s="15"/>
      <c r="DG1265" s="235"/>
      <c r="DH1265" s="27"/>
      <c r="DI1265" s="28"/>
      <c r="DJ1265" s="15"/>
      <c r="DK1265" s="235"/>
      <c r="DL1265" s="27"/>
      <c r="DM1265" s="28"/>
      <c r="DN1265" s="15"/>
      <c r="DO1265" s="235"/>
      <c r="DP1265" s="27"/>
      <c r="DQ1265" s="28"/>
      <c r="DR1265" s="15"/>
      <c r="DS1265" s="235"/>
      <c r="DT1265" s="27"/>
      <c r="DU1265" s="28"/>
      <c r="DV1265" s="15"/>
      <c r="DW1265" s="235"/>
      <c r="DX1265" s="27"/>
      <c r="DY1265" s="28"/>
      <c r="DZ1265" s="15"/>
      <c r="EA1265" s="235"/>
      <c r="EB1265" s="27"/>
      <c r="EC1265" s="28"/>
      <c r="ED1265" s="15"/>
      <c r="EE1265" s="235"/>
      <c r="EF1265" s="27"/>
      <c r="EG1265" s="28"/>
      <c r="EH1265" s="15"/>
      <c r="EI1265" s="235"/>
      <c r="EJ1265" s="27"/>
      <c r="EK1265" s="28"/>
      <c r="EL1265" s="15"/>
      <c r="EM1265" s="235"/>
      <c r="EN1265" s="27"/>
      <c r="EO1265" s="28"/>
      <c r="EP1265" s="15"/>
      <c r="EQ1265" s="235"/>
      <c r="ER1265" s="27"/>
      <c r="ES1265" s="28"/>
      <c r="ET1265" s="15"/>
      <c r="EU1265" s="235"/>
      <c r="EV1265" s="27"/>
      <c r="EW1265" s="28"/>
      <c r="EX1265" s="15"/>
      <c r="EY1265" s="235"/>
      <c r="EZ1265" s="27"/>
      <c r="FA1265" s="28"/>
      <c r="FB1265" s="15"/>
      <c r="FC1265" s="235"/>
      <c r="FD1265" s="27"/>
      <c r="FE1265" s="28"/>
      <c r="FF1265" s="15"/>
      <c r="FG1265" s="235"/>
      <c r="FH1265" s="27"/>
      <c r="FI1265" s="28"/>
      <c r="FJ1265" s="15"/>
      <c r="FK1265" s="235"/>
      <c r="FL1265" s="27"/>
      <c r="FM1265" s="28"/>
      <c r="FN1265" s="15"/>
      <c r="FO1265" s="235"/>
      <c r="FP1265" s="27"/>
      <c r="FQ1265" s="28"/>
      <c r="FR1265" s="15"/>
      <c r="FS1265" s="235"/>
      <c r="FT1265" s="27"/>
      <c r="FU1265" s="28"/>
      <c r="FV1265" s="15"/>
      <c r="FW1265" s="235"/>
      <c r="FX1265" s="27"/>
      <c r="FY1265" s="28"/>
      <c r="FZ1265" s="15"/>
      <c r="GA1265" s="235"/>
      <c r="GB1265" s="27"/>
      <c r="GC1265" s="28"/>
      <c r="GD1265" s="15"/>
      <c r="GE1265" s="235"/>
      <c r="GF1265" s="27"/>
      <c r="GG1265" s="28"/>
      <c r="GH1265" s="15"/>
      <c r="GI1265" s="235"/>
      <c r="GJ1265" s="27"/>
      <c r="GK1265" s="28"/>
      <c r="GL1265" s="15"/>
      <c r="GM1265" s="235"/>
      <c r="GN1265" s="27"/>
      <c r="GO1265" s="28"/>
      <c r="GP1265" s="15"/>
      <c r="GQ1265" s="235"/>
      <c r="GR1265" s="27"/>
      <c r="GS1265" s="28"/>
      <c r="GT1265" s="15"/>
      <c r="GU1265" s="235"/>
      <c r="GV1265" s="27"/>
      <c r="GW1265" s="28"/>
      <c r="GX1265" s="15"/>
      <c r="GY1265" s="235"/>
      <c r="GZ1265" s="27"/>
      <c r="HA1265" s="28"/>
      <c r="HB1265" s="15"/>
      <c r="HC1265" s="235"/>
      <c r="HD1265" s="27"/>
      <c r="HE1265" s="28"/>
      <c r="HF1265" s="15"/>
      <c r="HG1265" s="235"/>
      <c r="HH1265" s="27"/>
      <c r="HI1265" s="28"/>
      <c r="HJ1265" s="15"/>
      <c r="HK1265" s="235"/>
      <c r="HL1265" s="27"/>
      <c r="HM1265" s="28"/>
      <c r="HN1265" s="15"/>
      <c r="HO1265" s="235"/>
      <c r="HP1265" s="27"/>
      <c r="HQ1265" s="28"/>
      <c r="HR1265" s="15"/>
      <c r="HS1265" s="235"/>
      <c r="HT1265" s="27"/>
      <c r="HU1265" s="28"/>
      <c r="HV1265" s="15"/>
      <c r="HW1265" s="235"/>
      <c r="HX1265" s="27"/>
      <c r="HY1265" s="28"/>
      <c r="HZ1265" s="15"/>
      <c r="IA1265" s="235"/>
      <c r="IB1265" s="27"/>
      <c r="IC1265" s="28"/>
      <c r="ID1265" s="15"/>
      <c r="IE1265" s="235"/>
      <c r="IF1265" s="27"/>
      <c r="IG1265" s="28"/>
      <c r="IH1265" s="15"/>
      <c r="II1265" s="235"/>
      <c r="IJ1265" s="27"/>
      <c r="IK1265" s="28"/>
      <c r="IL1265" s="15"/>
      <c r="IM1265" s="235"/>
      <c r="IN1265" s="27"/>
      <c r="IO1265" s="28"/>
      <c r="IP1265" s="15"/>
      <c r="IQ1265" s="235"/>
      <c r="IR1265" s="27"/>
    </row>
    <row r="1266" spans="1:4" s="152" customFormat="1" ht="15" customHeight="1">
      <c r="A1266" s="153"/>
      <c r="B1266" s="52"/>
      <c r="C1266" s="310"/>
      <c r="D1266" s="209"/>
    </row>
    <row r="1267" spans="1:4" s="152" customFormat="1" ht="15" customHeight="1" hidden="1">
      <c r="A1267" s="153"/>
      <c r="B1267" s="52"/>
      <c r="C1267" s="310" t="s">
        <v>200</v>
      </c>
      <c r="D1267" s="209"/>
    </row>
    <row r="1268" spans="1:4" s="30" customFormat="1" ht="29.25" customHeight="1" hidden="1">
      <c r="A1268" s="43"/>
      <c r="B1268" s="30" t="s">
        <v>710</v>
      </c>
      <c r="C1268" s="139" t="s">
        <v>711</v>
      </c>
      <c r="D1268" s="65"/>
    </row>
    <row r="1269" spans="1:4" s="30" customFormat="1" ht="32.25" customHeight="1" hidden="1">
      <c r="A1269" s="43"/>
      <c r="B1269" s="30" t="s">
        <v>712</v>
      </c>
      <c r="C1269" s="139" t="s">
        <v>713</v>
      </c>
      <c r="D1269" s="65"/>
    </row>
    <row r="1270" spans="1:4" s="152" customFormat="1" ht="15" customHeight="1" hidden="1">
      <c r="A1270" s="153"/>
      <c r="B1270" s="52"/>
      <c r="C1270" s="310" t="s">
        <v>330</v>
      </c>
      <c r="D1270" s="209"/>
    </row>
    <row r="1271" spans="1:4" s="30" customFormat="1" ht="15.75" hidden="1">
      <c r="A1271" s="38"/>
      <c r="B1271" s="98"/>
      <c r="C1271" s="227"/>
      <c r="D1271" s="45"/>
    </row>
    <row r="1272" spans="1:4" s="25" customFormat="1" ht="15.75">
      <c r="A1272" s="40">
        <v>80130</v>
      </c>
      <c r="B1272" s="17"/>
      <c r="C1272" s="19" t="s">
        <v>21</v>
      </c>
      <c r="D1272" s="47">
        <f>SUM(D1273:D1282)</f>
        <v>-1128500</v>
      </c>
    </row>
    <row r="1273" spans="1:4" s="25" customFormat="1" ht="31.5">
      <c r="A1273" s="27"/>
      <c r="B1273" s="140" t="s">
        <v>1359</v>
      </c>
      <c r="C1273" s="109" t="s">
        <v>1360</v>
      </c>
      <c r="D1273" s="157">
        <v>-1200000</v>
      </c>
    </row>
    <row r="1274" spans="1:4" s="140" customFormat="1" ht="30">
      <c r="A1274" s="161"/>
      <c r="C1274" s="36" t="s">
        <v>1379</v>
      </c>
      <c r="D1274" s="162"/>
    </row>
    <row r="1275" spans="1:4" s="25" customFormat="1" ht="15.75">
      <c r="A1275" s="34"/>
      <c r="B1275" s="14"/>
      <c r="C1275" s="244" t="s">
        <v>258</v>
      </c>
      <c r="D1275" s="35"/>
    </row>
    <row r="1276" spans="1:4" s="14" customFormat="1" ht="15.75">
      <c r="A1276" s="27"/>
      <c r="B1276" s="25" t="s">
        <v>714</v>
      </c>
      <c r="C1276" s="311" t="s">
        <v>715</v>
      </c>
      <c r="D1276" s="157">
        <f>10200+1800</f>
        <v>12000</v>
      </c>
    </row>
    <row r="1277" spans="1:4" s="140" customFormat="1" ht="45" customHeight="1">
      <c r="A1277" s="105"/>
      <c r="B1277" s="36"/>
      <c r="C1277" s="116" t="s">
        <v>716</v>
      </c>
      <c r="D1277" s="155"/>
    </row>
    <row r="1278" spans="1:4" s="30" customFormat="1" ht="15.75" hidden="1">
      <c r="A1278" s="41">
        <v>80195</v>
      </c>
      <c r="B1278" s="51"/>
      <c r="C1278" s="59" t="s">
        <v>468</v>
      </c>
      <c r="D1278" s="42">
        <f>D1279</f>
        <v>0</v>
      </c>
    </row>
    <row r="1279" spans="1:4" s="30" customFormat="1" ht="18.75" customHeight="1" hidden="1">
      <c r="A1279" s="43"/>
      <c r="B1279" s="30" t="s">
        <v>717</v>
      </c>
      <c r="C1279" s="139" t="s">
        <v>718</v>
      </c>
      <c r="D1279" s="65"/>
    </row>
    <row r="1280" spans="1:4" s="152" customFormat="1" ht="15.75" customHeight="1" hidden="1">
      <c r="A1280" s="153"/>
      <c r="B1280" s="52"/>
      <c r="C1280" s="310" t="s">
        <v>719</v>
      </c>
      <c r="D1280" s="209"/>
    </row>
    <row r="1281" spans="1:4" s="152" customFormat="1" ht="15.75" customHeight="1" hidden="1">
      <c r="A1281" s="153"/>
      <c r="B1281" s="52"/>
      <c r="C1281" s="139" t="s">
        <v>720</v>
      </c>
      <c r="D1281" s="209"/>
    </row>
    <row r="1282" spans="1:4" s="14" customFormat="1" ht="15.75">
      <c r="A1282" s="27"/>
      <c r="B1282" s="25" t="s">
        <v>721</v>
      </c>
      <c r="C1282" s="311" t="s">
        <v>722</v>
      </c>
      <c r="D1282" s="157">
        <v>59500</v>
      </c>
    </row>
    <row r="1283" spans="1:4" s="140" customFormat="1" ht="26.25" customHeight="1">
      <c r="A1283" s="105"/>
      <c r="B1283" s="36"/>
      <c r="C1283" s="116" t="s">
        <v>723</v>
      </c>
      <c r="D1283" s="155"/>
    </row>
    <row r="1284" spans="1:4" s="30" customFormat="1" ht="15.75" customHeight="1">
      <c r="A1284" s="43"/>
      <c r="B1284" s="312"/>
      <c r="C1284" s="313"/>
      <c r="D1284" s="197"/>
    </row>
    <row r="1285" spans="1:4" s="25" customFormat="1" ht="15.75" customHeight="1">
      <c r="A1285" s="15">
        <v>851</v>
      </c>
      <c r="B1285" s="142"/>
      <c r="C1285" s="114" t="s">
        <v>574</v>
      </c>
      <c r="D1285" s="16">
        <f>D1286</f>
        <v>-550000</v>
      </c>
    </row>
    <row r="1286" spans="1:4" s="14" customFormat="1" ht="15.75" customHeight="1">
      <c r="A1286" s="40">
        <v>85111</v>
      </c>
      <c r="B1286" s="19"/>
      <c r="C1286" s="40" t="s">
        <v>941</v>
      </c>
      <c r="D1286" s="164">
        <f>D1287+D1288+D1290</f>
        <v>-550000</v>
      </c>
    </row>
    <row r="1287" spans="1:4" s="14" customFormat="1" ht="31.5">
      <c r="A1287" s="27"/>
      <c r="B1287" s="25" t="s">
        <v>724</v>
      </c>
      <c r="C1287" s="27" t="s">
        <v>725</v>
      </c>
      <c r="D1287" s="157">
        <v>-12082650</v>
      </c>
    </row>
    <row r="1288" spans="1:4" s="14" customFormat="1" ht="15.75">
      <c r="A1288" s="34"/>
      <c r="B1288" s="25" t="s">
        <v>726</v>
      </c>
      <c r="C1288" s="109" t="s">
        <v>727</v>
      </c>
      <c r="D1288" s="157">
        <v>11532650</v>
      </c>
    </row>
    <row r="1289" spans="1:4" s="14" customFormat="1" ht="45">
      <c r="A1289" s="34"/>
      <c r="B1289" s="25"/>
      <c r="C1289" s="36" t="s">
        <v>728</v>
      </c>
      <c r="D1289" s="157"/>
    </row>
    <row r="1290" spans="1:4" s="44" customFormat="1" ht="15.75" hidden="1">
      <c r="A1290" s="43"/>
      <c r="B1290" s="30" t="s">
        <v>729</v>
      </c>
      <c r="C1290" s="139" t="s">
        <v>730</v>
      </c>
      <c r="D1290" s="165"/>
    </row>
    <row r="1291" spans="1:4" s="126" customFormat="1" ht="15" hidden="1">
      <c r="A1291" s="125"/>
      <c r="C1291" s="52" t="s">
        <v>731</v>
      </c>
      <c r="D1291" s="209"/>
    </row>
    <row r="1292" spans="1:4" s="44" customFormat="1" ht="15.75">
      <c r="A1292" s="43"/>
      <c r="B1292" s="312"/>
      <c r="C1292" s="313"/>
      <c r="D1292" s="197"/>
    </row>
    <row r="1293" spans="1:4" s="14" customFormat="1" ht="15.75">
      <c r="A1293" s="15">
        <v>852</v>
      </c>
      <c r="B1293" s="142"/>
      <c r="C1293" s="270" t="s">
        <v>594</v>
      </c>
      <c r="D1293" s="216">
        <f>D1294+D1304+D1317</f>
        <v>25000</v>
      </c>
    </row>
    <row r="1294" spans="1:4" s="207" customFormat="1" ht="15.75" hidden="1">
      <c r="A1294" s="210">
        <v>85201</v>
      </c>
      <c r="B1294" s="212"/>
      <c r="C1294" s="210" t="s">
        <v>732</v>
      </c>
      <c r="D1294" s="213">
        <f>D1295</f>
        <v>0</v>
      </c>
    </row>
    <row r="1295" spans="1:4" s="207" customFormat="1" ht="15.75" hidden="1">
      <c r="A1295" s="272"/>
      <c r="B1295" s="314"/>
      <c r="C1295" s="200" t="s">
        <v>1473</v>
      </c>
      <c r="D1295" s="228">
        <f>D1296+D1298+D1300</f>
        <v>0</v>
      </c>
    </row>
    <row r="1296" spans="1:4" s="207" customFormat="1" ht="15.75" hidden="1">
      <c r="A1296" s="214"/>
      <c r="B1296" s="202" t="s">
        <v>733</v>
      </c>
      <c r="C1296" s="214" t="s">
        <v>734</v>
      </c>
      <c r="D1296" s="228"/>
    </row>
    <row r="1297" spans="1:4" s="207" customFormat="1" ht="47.25" hidden="1">
      <c r="A1297" s="272"/>
      <c r="C1297" s="315" t="s">
        <v>735</v>
      </c>
      <c r="D1297" s="316"/>
    </row>
    <row r="1298" spans="1:4" s="30" customFormat="1" ht="15.75" hidden="1">
      <c r="A1298" s="64"/>
      <c r="B1298" s="30" t="s">
        <v>736</v>
      </c>
      <c r="C1298" s="175" t="s">
        <v>737</v>
      </c>
      <c r="D1298" s="165"/>
    </row>
    <row r="1299" spans="1:4" s="44" customFormat="1" ht="31.5" hidden="1">
      <c r="A1299" s="43"/>
      <c r="C1299" s="179" t="s">
        <v>738</v>
      </c>
      <c r="D1299" s="197"/>
    </row>
    <row r="1300" spans="1:4" s="44" customFormat="1" ht="15.75" hidden="1">
      <c r="A1300" s="43"/>
      <c r="B1300" s="30" t="s">
        <v>739</v>
      </c>
      <c r="C1300" s="139" t="s">
        <v>740</v>
      </c>
      <c r="D1300" s="65">
        <f>D1301+D1302</f>
        <v>0</v>
      </c>
    </row>
    <row r="1301" spans="1:4" s="44" customFormat="1" ht="45" hidden="1">
      <c r="A1301" s="43"/>
      <c r="B1301" s="30"/>
      <c r="C1301" s="125" t="s">
        <v>741</v>
      </c>
      <c r="D1301" s="45"/>
    </row>
    <row r="1302" spans="1:4" s="44" customFormat="1" ht="15.75" hidden="1">
      <c r="A1302" s="43"/>
      <c r="B1302" s="98"/>
      <c r="C1302" s="125" t="s">
        <v>742</v>
      </c>
      <c r="D1302" s="45"/>
    </row>
    <row r="1303" spans="1:4" s="44" customFormat="1" ht="15.75" hidden="1">
      <c r="A1303" s="43"/>
      <c r="C1303" s="179"/>
      <c r="D1303" s="197"/>
    </row>
    <row r="1304" spans="1:4" s="44" customFormat="1" ht="15.75" hidden="1">
      <c r="A1304" s="41">
        <v>85202</v>
      </c>
      <c r="B1304" s="59"/>
      <c r="C1304" s="41" t="s">
        <v>53</v>
      </c>
      <c r="D1304" s="208">
        <f>D1305</f>
        <v>0</v>
      </c>
    </row>
    <row r="1305" spans="1:4" s="44" customFormat="1" ht="15.75" hidden="1">
      <c r="A1305" s="43"/>
      <c r="B1305" s="227"/>
      <c r="C1305" s="64" t="s">
        <v>743</v>
      </c>
      <c r="D1305" s="165">
        <f>D1309+D1306+D1308+D1313+D1314+D1311</f>
        <v>0</v>
      </c>
    </row>
    <row r="1306" spans="1:4" s="30" customFormat="1" ht="31.5" hidden="1">
      <c r="A1306" s="64"/>
      <c r="B1306" s="30" t="s">
        <v>744</v>
      </c>
      <c r="C1306" s="64" t="s">
        <v>745</v>
      </c>
      <c r="D1306" s="165"/>
    </row>
    <row r="1307" spans="1:4" s="30" customFormat="1" ht="45" hidden="1">
      <c r="A1307" s="64"/>
      <c r="C1307" s="125" t="s">
        <v>746</v>
      </c>
      <c r="D1307" s="165"/>
    </row>
    <row r="1308" spans="1:4" s="30" customFormat="1" ht="31.5" hidden="1">
      <c r="A1308" s="64"/>
      <c r="B1308" s="30" t="s">
        <v>747</v>
      </c>
      <c r="C1308" s="64" t="s">
        <v>748</v>
      </c>
      <c r="D1308" s="165"/>
    </row>
    <row r="1309" spans="1:4" s="44" customFormat="1" ht="31.5" hidden="1">
      <c r="A1309" s="64"/>
      <c r="B1309" s="30" t="s">
        <v>749</v>
      </c>
      <c r="C1309" s="64" t="s">
        <v>750</v>
      </c>
      <c r="D1309" s="165"/>
    </row>
    <row r="1310" spans="1:4" s="44" customFormat="1" ht="15.75" hidden="1">
      <c r="A1310" s="64"/>
      <c r="B1310" s="30"/>
      <c r="C1310" s="43" t="s">
        <v>751</v>
      </c>
      <c r="D1310" s="165"/>
    </row>
    <row r="1311" spans="1:4" s="30" customFormat="1" ht="31.5" hidden="1">
      <c r="A1311" s="64"/>
      <c r="B1311" s="44" t="s">
        <v>752</v>
      </c>
      <c r="C1311" s="139" t="s">
        <v>753</v>
      </c>
      <c r="D1311" s="165"/>
    </row>
    <row r="1312" spans="1:4" s="44" customFormat="1" ht="15" customHeight="1" hidden="1">
      <c r="A1312" s="43"/>
      <c r="C1312" s="43" t="s">
        <v>754</v>
      </c>
      <c r="D1312" s="197"/>
    </row>
    <row r="1313" spans="1:4" s="44" customFormat="1" ht="31.5" hidden="1">
      <c r="A1313" s="64"/>
      <c r="B1313" s="44" t="s">
        <v>755</v>
      </c>
      <c r="C1313" s="139" t="s">
        <v>756</v>
      </c>
      <c r="D1313" s="165"/>
    </row>
    <row r="1314" spans="1:4" s="44" customFormat="1" ht="31.5" hidden="1">
      <c r="A1314" s="64"/>
      <c r="B1314" s="44" t="s">
        <v>757</v>
      </c>
      <c r="C1314" s="139" t="s">
        <v>758</v>
      </c>
      <c r="D1314" s="65"/>
    </row>
    <row r="1315" spans="1:4" s="44" customFormat="1" ht="30" hidden="1">
      <c r="A1315" s="64"/>
      <c r="B1315" s="30"/>
      <c r="C1315" s="125" t="s">
        <v>759</v>
      </c>
      <c r="D1315" s="165"/>
    </row>
    <row r="1316" spans="1:4" s="44" customFormat="1" ht="15.75" hidden="1">
      <c r="A1316" s="64"/>
      <c r="B1316" s="30"/>
      <c r="C1316" s="125"/>
      <c r="D1316" s="165"/>
    </row>
    <row r="1317" spans="1:4" s="14" customFormat="1" ht="39" customHeight="1">
      <c r="A1317" s="40">
        <v>85220</v>
      </c>
      <c r="B1317" s="19"/>
      <c r="C1317" s="40" t="s">
        <v>621</v>
      </c>
      <c r="D1317" s="164">
        <f>D1318</f>
        <v>25000</v>
      </c>
    </row>
    <row r="1318" spans="1:4" s="25" customFormat="1" ht="31.5">
      <c r="A1318" s="27"/>
      <c r="B1318" s="25" t="s">
        <v>760</v>
      </c>
      <c r="C1318" s="27" t="s">
        <v>761</v>
      </c>
      <c r="D1318" s="157">
        <v>25000</v>
      </c>
    </row>
    <row r="1319" spans="1:4" s="25" customFormat="1" ht="30">
      <c r="A1319" s="27"/>
      <c r="C1319" s="106" t="s">
        <v>762</v>
      </c>
      <c r="D1319" s="157"/>
    </row>
    <row r="1320" spans="1:4" s="44" customFormat="1" ht="15.75">
      <c r="A1320" s="64"/>
      <c r="B1320" s="30"/>
      <c r="C1320" s="43"/>
      <c r="D1320" s="165"/>
    </row>
    <row r="1321" spans="1:4" s="25" customFormat="1" ht="15.75">
      <c r="A1321" s="15">
        <v>854</v>
      </c>
      <c r="B1321" s="142"/>
      <c r="C1321" s="270" t="s">
        <v>598</v>
      </c>
      <c r="D1321" s="16">
        <f>D1322+D1352</f>
        <v>-1200000</v>
      </c>
    </row>
    <row r="1322" spans="1:4" s="25" customFormat="1" ht="15.75">
      <c r="A1322" s="40">
        <v>85407</v>
      </c>
      <c r="B1322" s="17"/>
      <c r="C1322" s="19" t="s">
        <v>763</v>
      </c>
      <c r="D1322" s="47">
        <f>D1323</f>
        <v>-1200000</v>
      </c>
    </row>
    <row r="1323" spans="1:4" s="14" customFormat="1" ht="15.75">
      <c r="A1323" s="27"/>
      <c r="B1323" s="25"/>
      <c r="C1323" s="156" t="s">
        <v>873</v>
      </c>
      <c r="D1323" s="28">
        <f>D1324+D1326</f>
        <v>-1200000</v>
      </c>
    </row>
    <row r="1324" spans="1:4" s="14" customFormat="1" ht="31.5">
      <c r="A1324" s="27"/>
      <c r="B1324" s="25" t="s">
        <v>1357</v>
      </c>
      <c r="C1324" s="311" t="s">
        <v>764</v>
      </c>
      <c r="D1324" s="157">
        <v>-1200000</v>
      </c>
    </row>
    <row r="1325" spans="1:4" s="25" customFormat="1" ht="30">
      <c r="A1325" s="15"/>
      <c r="B1325" s="101"/>
      <c r="C1325" s="36" t="s">
        <v>1379</v>
      </c>
      <c r="D1325" s="230"/>
    </row>
    <row r="1326" spans="1:4" s="30" customFormat="1" ht="18" customHeight="1" hidden="1">
      <c r="A1326" s="29"/>
      <c r="B1326" s="30" t="s">
        <v>765</v>
      </c>
      <c r="C1326" s="317" t="s">
        <v>766</v>
      </c>
      <c r="D1326" s="165"/>
    </row>
    <row r="1327" spans="1:4" s="30" customFormat="1" ht="15.75" hidden="1">
      <c r="A1327" s="38"/>
      <c r="B1327" s="227"/>
      <c r="C1327" s="52" t="s">
        <v>767</v>
      </c>
      <c r="D1327" s="197"/>
    </row>
    <row r="1328" spans="1:4" s="30" customFormat="1" ht="15.75" customHeight="1">
      <c r="A1328" s="43"/>
      <c r="B1328" s="312"/>
      <c r="C1328" s="313"/>
      <c r="D1328" s="197"/>
    </row>
    <row r="1329" spans="1:4" s="25" customFormat="1" ht="15" customHeight="1">
      <c r="A1329" s="15">
        <v>921</v>
      </c>
      <c r="B1329" s="142"/>
      <c r="C1329" s="15" t="s">
        <v>487</v>
      </c>
      <c r="D1329" s="16">
        <f>D1330+D1340+D1345</f>
        <v>37000</v>
      </c>
    </row>
    <row r="1330" spans="1:4" s="25" customFormat="1" ht="15" customHeight="1">
      <c r="A1330" s="318">
        <v>92106</v>
      </c>
      <c r="B1330" s="318"/>
      <c r="C1330" s="318" t="s">
        <v>652</v>
      </c>
      <c r="D1330" s="164">
        <f>D1331+D1337</f>
        <v>37000</v>
      </c>
    </row>
    <row r="1331" spans="1:4" s="25" customFormat="1" ht="15" customHeight="1">
      <c r="A1331" s="319"/>
      <c r="B1331" s="319"/>
      <c r="C1331" s="156" t="s">
        <v>653</v>
      </c>
      <c r="D1331" s="230">
        <f>SUM(D1332:D1335)</f>
        <v>0</v>
      </c>
    </row>
    <row r="1332" spans="1:4" s="25" customFormat="1" ht="15" customHeight="1">
      <c r="A1332" s="297"/>
      <c r="B1332" s="25" t="s">
        <v>768</v>
      </c>
      <c r="C1332" s="27" t="s">
        <v>769</v>
      </c>
      <c r="D1332" s="28">
        <v>-40131</v>
      </c>
    </row>
    <row r="1333" spans="1:4" s="25" customFormat="1" ht="15" customHeight="1">
      <c r="A1333" s="297"/>
      <c r="B1333" s="25" t="s">
        <v>770</v>
      </c>
      <c r="C1333" s="27" t="s">
        <v>771</v>
      </c>
      <c r="D1333" s="28">
        <v>-5869</v>
      </c>
    </row>
    <row r="1334" spans="1:4" s="25" customFormat="1" ht="15" customHeight="1">
      <c r="A1334" s="297"/>
      <c r="C1334" s="34" t="s">
        <v>772</v>
      </c>
      <c r="D1334" s="28"/>
    </row>
    <row r="1335" spans="1:4" s="25" customFormat="1" ht="15" customHeight="1">
      <c r="A1335" s="297"/>
      <c r="B1335" s="25" t="s">
        <v>773</v>
      </c>
      <c r="C1335" s="27" t="s">
        <v>774</v>
      </c>
      <c r="D1335" s="28">
        <v>46000</v>
      </c>
    </row>
    <row r="1336" spans="1:4" s="25" customFormat="1" ht="7.5" customHeight="1">
      <c r="A1336" s="297"/>
      <c r="C1336" s="27"/>
      <c r="D1336" s="28"/>
    </row>
    <row r="1337" spans="1:4" s="25" customFormat="1" ht="15" customHeight="1">
      <c r="A1337" s="319"/>
      <c r="B1337" s="319"/>
      <c r="C1337" s="156" t="s">
        <v>656</v>
      </c>
      <c r="D1337" s="157">
        <f>D1338</f>
        <v>37000</v>
      </c>
    </row>
    <row r="1338" spans="1:4" s="25" customFormat="1" ht="15" customHeight="1">
      <c r="A1338" s="297"/>
      <c r="B1338" s="25" t="s">
        <v>775</v>
      </c>
      <c r="C1338" s="27" t="s">
        <v>776</v>
      </c>
      <c r="D1338" s="28">
        <v>37000</v>
      </c>
    </row>
    <row r="1339" spans="1:4" s="30" customFormat="1" ht="15" customHeight="1" hidden="1">
      <c r="A1339" s="38"/>
      <c r="B1339" s="98"/>
      <c r="C1339" s="38"/>
      <c r="D1339" s="39"/>
    </row>
    <row r="1340" spans="1:4" s="30" customFormat="1" ht="15.75" hidden="1">
      <c r="A1340" s="41">
        <v>92113</v>
      </c>
      <c r="B1340" s="51"/>
      <c r="C1340" s="59" t="s">
        <v>658</v>
      </c>
      <c r="D1340" s="42">
        <f>D1341</f>
        <v>0</v>
      </c>
    </row>
    <row r="1341" spans="1:4" s="44" customFormat="1" ht="15.75" hidden="1">
      <c r="A1341" s="43"/>
      <c r="C1341" s="139" t="s">
        <v>659</v>
      </c>
      <c r="D1341" s="65">
        <f>D1342</f>
        <v>0</v>
      </c>
    </row>
    <row r="1342" spans="1:4" s="30" customFormat="1" ht="15" customHeight="1" hidden="1">
      <c r="A1342" s="246"/>
      <c r="B1342" s="30" t="s">
        <v>777</v>
      </c>
      <c r="C1342" s="64" t="s">
        <v>202</v>
      </c>
      <c r="D1342" s="65"/>
    </row>
    <row r="1343" spans="1:4" s="126" customFormat="1" ht="48.75" customHeight="1" hidden="1">
      <c r="A1343" s="320"/>
      <c r="C1343" s="125" t="s">
        <v>778</v>
      </c>
      <c r="D1343" s="53"/>
    </row>
    <row r="1344" spans="1:4" s="140" customFormat="1" ht="15">
      <c r="A1344" s="106"/>
      <c r="B1344" s="107"/>
      <c r="C1344" s="36"/>
      <c r="D1344" s="37"/>
    </row>
    <row r="1345" spans="1:4" s="25" customFormat="1" ht="15.75">
      <c r="A1345" s="40">
        <v>92114</v>
      </c>
      <c r="B1345" s="17"/>
      <c r="C1345" s="19" t="s">
        <v>30</v>
      </c>
      <c r="D1345" s="47">
        <f>D1346</f>
        <v>0</v>
      </c>
    </row>
    <row r="1346" spans="1:4" s="14" customFormat="1" ht="15.75">
      <c r="A1346" s="34"/>
      <c r="C1346" s="109" t="s">
        <v>660</v>
      </c>
      <c r="D1346" s="28">
        <f>D1347+D1349</f>
        <v>0</v>
      </c>
    </row>
    <row r="1347" spans="1:4" s="25" customFormat="1" ht="15" customHeight="1">
      <c r="A1347" s="297"/>
      <c r="B1347" s="25" t="s">
        <v>779</v>
      </c>
      <c r="C1347" s="27" t="s">
        <v>780</v>
      </c>
      <c r="D1347" s="28">
        <v>-120000</v>
      </c>
    </row>
    <row r="1348" spans="1:4" s="25" customFormat="1" ht="15" customHeight="1">
      <c r="A1348" s="297"/>
      <c r="C1348" s="34" t="s">
        <v>258</v>
      </c>
      <c r="D1348" s="28"/>
    </row>
    <row r="1349" spans="1:4" s="25" customFormat="1" ht="31.5" customHeight="1">
      <c r="A1349" s="297"/>
      <c r="B1349" s="25" t="s">
        <v>781</v>
      </c>
      <c r="C1349" s="27" t="s">
        <v>782</v>
      </c>
      <c r="D1349" s="28">
        <v>120000</v>
      </c>
    </row>
    <row r="1350" spans="1:4" s="107" customFormat="1" ht="48.75" customHeight="1">
      <c r="A1350" s="321"/>
      <c r="C1350" s="106" t="s">
        <v>783</v>
      </c>
      <c r="D1350" s="37"/>
    </row>
    <row r="1351" spans="1:4" s="140" customFormat="1" ht="15">
      <c r="A1351" s="106"/>
      <c r="B1351" s="107"/>
      <c r="C1351" s="36"/>
      <c r="D1351" s="37"/>
    </row>
    <row r="1352" spans="1:4" s="44" customFormat="1" ht="12" customHeight="1">
      <c r="A1352" s="64"/>
      <c r="B1352" s="30"/>
      <c r="C1352" s="43"/>
      <c r="D1352" s="165"/>
    </row>
    <row r="1353" spans="1:4" s="207" customFormat="1" ht="15.75" customHeight="1" hidden="1">
      <c r="A1353" s="702" t="s">
        <v>784</v>
      </c>
      <c r="B1353" s="702"/>
      <c r="C1353" s="702"/>
      <c r="D1353" s="322">
        <f>D1355+D1391</f>
        <v>0</v>
      </c>
    </row>
    <row r="1354" spans="1:60" s="325" customFormat="1" ht="15.75" hidden="1">
      <c r="A1354" s="323" t="s">
        <v>428</v>
      </c>
      <c r="B1354" s="203"/>
      <c r="C1354" s="203"/>
      <c r="D1354" s="280"/>
      <c r="E1354" s="324"/>
      <c r="F1354" s="324"/>
      <c r="G1354" s="324"/>
      <c r="H1354" s="324"/>
      <c r="I1354" s="324"/>
      <c r="J1354" s="324"/>
      <c r="K1354" s="324"/>
      <c r="L1354" s="324"/>
      <c r="M1354" s="324"/>
      <c r="N1354" s="324"/>
      <c r="O1354" s="324"/>
      <c r="P1354" s="324"/>
      <c r="Q1354" s="324"/>
      <c r="R1354" s="324"/>
      <c r="S1354" s="324"/>
      <c r="T1354" s="324"/>
      <c r="U1354" s="324"/>
      <c r="V1354" s="324"/>
      <c r="W1354" s="324"/>
      <c r="X1354" s="324"/>
      <c r="Y1354" s="324"/>
      <c r="Z1354" s="324"/>
      <c r="AA1354" s="324"/>
      <c r="AB1354" s="324"/>
      <c r="AC1354" s="324"/>
      <c r="AD1354" s="324"/>
      <c r="AE1354" s="324"/>
      <c r="AF1354" s="324"/>
      <c r="AG1354" s="324"/>
      <c r="AH1354" s="324"/>
      <c r="AI1354" s="324"/>
      <c r="AJ1354" s="324"/>
      <c r="AK1354" s="324"/>
      <c r="AL1354" s="324"/>
      <c r="AM1354" s="324"/>
      <c r="AN1354" s="324"/>
      <c r="AO1354" s="324"/>
      <c r="AP1354" s="324"/>
      <c r="AQ1354" s="324"/>
      <c r="AR1354" s="324"/>
      <c r="AS1354" s="324"/>
      <c r="AT1354" s="324"/>
      <c r="AU1354" s="324"/>
      <c r="AV1354" s="324"/>
      <c r="AW1354" s="324"/>
      <c r="AX1354" s="324"/>
      <c r="AY1354" s="324"/>
      <c r="AZ1354" s="324"/>
      <c r="BA1354" s="324"/>
      <c r="BB1354" s="324"/>
      <c r="BC1354" s="324"/>
      <c r="BD1354" s="324"/>
      <c r="BE1354" s="324"/>
      <c r="BF1354" s="324"/>
      <c r="BG1354" s="324"/>
      <c r="BH1354" s="324"/>
    </row>
    <row r="1355" spans="1:60" s="330" customFormat="1" ht="15" customHeight="1" hidden="1">
      <c r="A1355" s="326" t="s">
        <v>1398</v>
      </c>
      <c r="B1355" s="327"/>
      <c r="C1355" s="327"/>
      <c r="D1355" s="328">
        <f>D1357</f>
        <v>0</v>
      </c>
      <c r="E1355" s="329"/>
      <c r="F1355" s="329"/>
      <c r="G1355" s="329"/>
      <c r="H1355" s="329"/>
      <c r="I1355" s="329"/>
      <c r="J1355" s="329"/>
      <c r="K1355" s="329"/>
      <c r="L1355" s="329"/>
      <c r="M1355" s="329"/>
      <c r="N1355" s="329"/>
      <c r="O1355" s="329"/>
      <c r="P1355" s="329"/>
      <c r="Q1355" s="329"/>
      <c r="R1355" s="329"/>
      <c r="S1355" s="329"/>
      <c r="T1355" s="329"/>
      <c r="U1355" s="329"/>
      <c r="V1355" s="329"/>
      <c r="W1355" s="329"/>
      <c r="X1355" s="329"/>
      <c r="Y1355" s="329"/>
      <c r="Z1355" s="329"/>
      <c r="AA1355" s="329"/>
      <c r="AB1355" s="329"/>
      <c r="AC1355" s="329"/>
      <c r="AD1355" s="329"/>
      <c r="AE1355" s="329"/>
      <c r="AF1355" s="329"/>
      <c r="AG1355" s="329"/>
      <c r="AH1355" s="329"/>
      <c r="AI1355" s="329"/>
      <c r="AJ1355" s="329"/>
      <c r="AK1355" s="329"/>
      <c r="AL1355" s="329"/>
      <c r="AM1355" s="329"/>
      <c r="AN1355" s="329"/>
      <c r="AO1355" s="329"/>
      <c r="AP1355" s="329"/>
      <c r="AQ1355" s="329"/>
      <c r="AR1355" s="329"/>
      <c r="AS1355" s="329"/>
      <c r="AT1355" s="329"/>
      <c r="AU1355" s="329"/>
      <c r="AV1355" s="329"/>
      <c r="AW1355" s="329"/>
      <c r="AX1355" s="329"/>
      <c r="AY1355" s="329"/>
      <c r="AZ1355" s="329"/>
      <c r="BA1355" s="329"/>
      <c r="BB1355" s="329"/>
      <c r="BC1355" s="329"/>
      <c r="BD1355" s="329"/>
      <c r="BE1355" s="329"/>
      <c r="BF1355" s="329"/>
      <c r="BG1355" s="329"/>
      <c r="BH1355" s="329"/>
    </row>
    <row r="1356" spans="1:4" s="207" customFormat="1" ht="15.75" hidden="1">
      <c r="A1356" s="331" t="s">
        <v>428</v>
      </c>
      <c r="B1356" s="198"/>
      <c r="C1356" s="198"/>
      <c r="D1356" s="332"/>
    </row>
    <row r="1357" spans="1:4" s="333" customFormat="1" ht="15.75" customHeight="1" hidden="1">
      <c r="A1357" s="700" t="s">
        <v>114</v>
      </c>
      <c r="B1357" s="700"/>
      <c r="C1357" s="700"/>
      <c r="D1357" s="322">
        <f>D1371+D1367+D1383+D1359+D1376</f>
        <v>0</v>
      </c>
    </row>
    <row r="1358" spans="1:4" s="207" customFormat="1" ht="15.75" customHeight="1" hidden="1">
      <c r="A1358" s="203"/>
      <c r="B1358" s="203"/>
      <c r="C1358" s="203"/>
      <c r="D1358" s="280"/>
    </row>
    <row r="1359" spans="1:4" s="283" customFormat="1" ht="15.75" hidden="1">
      <c r="A1359" s="203">
        <v>700</v>
      </c>
      <c r="B1359" s="204"/>
      <c r="C1359" s="205" t="s">
        <v>576</v>
      </c>
      <c r="D1359" s="280">
        <f>D1360</f>
        <v>0</v>
      </c>
    </row>
    <row r="1360" spans="1:4" s="335" customFormat="1" ht="15.75" hidden="1">
      <c r="A1360" s="334">
        <v>70005</v>
      </c>
      <c r="B1360" s="210"/>
      <c r="C1360" s="210" t="s">
        <v>811</v>
      </c>
      <c r="D1360" s="285">
        <f>D1361+D1363</f>
        <v>0</v>
      </c>
    </row>
    <row r="1361" spans="1:4" s="283" customFormat="1" ht="15.75" hidden="1">
      <c r="A1361" s="331"/>
      <c r="B1361" s="198"/>
      <c r="C1361" s="214" t="s">
        <v>785</v>
      </c>
      <c r="D1361" s="201">
        <f>D1362</f>
        <v>0</v>
      </c>
    </row>
    <row r="1362" spans="1:4" s="283" customFormat="1" ht="90" hidden="1">
      <c r="A1362" s="331"/>
      <c r="B1362" s="198"/>
      <c r="C1362" s="143" t="s">
        <v>786</v>
      </c>
      <c r="D1362" s="201"/>
    </row>
    <row r="1363" spans="1:4" s="337" customFormat="1" ht="15.75" hidden="1">
      <c r="A1363" s="336"/>
      <c r="B1363" s="214"/>
      <c r="C1363" s="171" t="s">
        <v>125</v>
      </c>
      <c r="D1363" s="201">
        <f>D1364+D1365</f>
        <v>0</v>
      </c>
    </row>
    <row r="1364" spans="1:4" s="283" customFormat="1" ht="90" hidden="1">
      <c r="A1364" s="331"/>
      <c r="B1364" s="198"/>
      <c r="C1364" s="143" t="s">
        <v>787</v>
      </c>
      <c r="D1364" s="201"/>
    </row>
    <row r="1365" spans="1:4" s="283" customFormat="1" ht="90" hidden="1">
      <c r="A1365" s="331"/>
      <c r="B1365" s="198"/>
      <c r="C1365" s="143" t="s">
        <v>788</v>
      </c>
      <c r="D1365" s="201"/>
    </row>
    <row r="1366" spans="1:3" s="283" customFormat="1" ht="15.75" hidden="1">
      <c r="A1366" s="331"/>
      <c r="B1366" s="198"/>
      <c r="C1366" s="143"/>
    </row>
    <row r="1367" spans="1:4" s="207" customFormat="1" ht="20.25" customHeight="1" hidden="1">
      <c r="A1367" s="203">
        <v>710</v>
      </c>
      <c r="B1367" s="204"/>
      <c r="C1367" s="205" t="s">
        <v>4</v>
      </c>
      <c r="D1367" s="280">
        <f>D1368</f>
        <v>0</v>
      </c>
    </row>
    <row r="1368" spans="1:4" s="207" customFormat="1" ht="20.25" customHeight="1" hidden="1">
      <c r="A1368" s="210">
        <v>71015</v>
      </c>
      <c r="B1368" s="211"/>
      <c r="C1368" s="212" t="s">
        <v>66</v>
      </c>
      <c r="D1368" s="285"/>
    </row>
    <row r="1369" spans="1:4" s="144" customFormat="1" ht="75" hidden="1">
      <c r="A1369" s="338"/>
      <c r="B1369" s="147"/>
      <c r="C1369" s="143" t="s">
        <v>789</v>
      </c>
      <c r="D1369" s="146"/>
    </row>
    <row r="1370" spans="1:4" s="144" customFormat="1" ht="15" hidden="1">
      <c r="A1370" s="338"/>
      <c r="B1370" s="147"/>
      <c r="C1370" s="143"/>
      <c r="D1370" s="146"/>
    </row>
    <row r="1371" spans="1:4" s="207" customFormat="1" ht="20.25" customHeight="1" hidden="1">
      <c r="A1371" s="203">
        <v>754</v>
      </c>
      <c r="B1371" s="204"/>
      <c r="C1371" s="205" t="s">
        <v>12</v>
      </c>
      <c r="D1371" s="280">
        <f>D1372</f>
        <v>0</v>
      </c>
    </row>
    <row r="1372" spans="1:4" s="207" customFormat="1" ht="20.25" customHeight="1" hidden="1">
      <c r="A1372" s="210">
        <v>75411</v>
      </c>
      <c r="B1372" s="211"/>
      <c r="C1372" s="212" t="s">
        <v>68</v>
      </c>
      <c r="D1372" s="285">
        <f>D1373+D1374</f>
        <v>0</v>
      </c>
    </row>
    <row r="1373" spans="1:4" s="144" customFormat="1" ht="60" hidden="1">
      <c r="A1373" s="338"/>
      <c r="B1373" s="147"/>
      <c r="C1373" s="143" t="s">
        <v>790</v>
      </c>
      <c r="D1373" s="146"/>
    </row>
    <row r="1374" spans="1:4" s="144" customFormat="1" ht="75" hidden="1">
      <c r="A1374" s="338"/>
      <c r="B1374" s="147"/>
      <c r="C1374" s="145" t="s">
        <v>791</v>
      </c>
      <c r="D1374" s="146"/>
    </row>
    <row r="1375" spans="1:4" s="144" customFormat="1" ht="15" hidden="1">
      <c r="A1375" s="338"/>
      <c r="B1375" s="147"/>
      <c r="C1375" s="145"/>
      <c r="D1375" s="146"/>
    </row>
    <row r="1376" spans="1:4" s="283" customFormat="1" ht="15.75" hidden="1">
      <c r="A1376" s="203">
        <v>852</v>
      </c>
      <c r="B1376" s="204"/>
      <c r="C1376" s="205" t="s">
        <v>594</v>
      </c>
      <c r="D1376" s="280">
        <f>D1377+D1380</f>
        <v>0</v>
      </c>
    </row>
    <row r="1377" spans="1:4" s="335" customFormat="1" ht="15.75" hidden="1">
      <c r="A1377" s="334">
        <v>85203</v>
      </c>
      <c r="B1377" s="210"/>
      <c r="C1377" s="210" t="s">
        <v>18</v>
      </c>
      <c r="D1377" s="285">
        <f>D1378</f>
        <v>0</v>
      </c>
    </row>
    <row r="1378" spans="1:4" s="283" customFormat="1" ht="60.75" customHeight="1" hidden="1">
      <c r="A1378" s="331"/>
      <c r="B1378" s="198"/>
      <c r="C1378" s="143" t="s">
        <v>792</v>
      </c>
      <c r="D1378" s="223"/>
    </row>
    <row r="1379" spans="1:4" s="283" customFormat="1" ht="16.5" customHeight="1" hidden="1">
      <c r="A1379" s="331"/>
      <c r="B1379" s="198"/>
      <c r="C1379" s="143"/>
      <c r="D1379" s="223"/>
    </row>
    <row r="1380" spans="1:4" s="335" customFormat="1" ht="15.75" hidden="1">
      <c r="A1380" s="334">
        <v>85231</v>
      </c>
      <c r="B1380" s="210"/>
      <c r="C1380" s="210" t="s">
        <v>793</v>
      </c>
      <c r="D1380" s="285">
        <f>D1381</f>
        <v>0</v>
      </c>
    </row>
    <row r="1381" spans="1:4" s="283" customFormat="1" ht="54" customHeight="1" hidden="1">
      <c r="A1381" s="331"/>
      <c r="B1381" s="198"/>
      <c r="C1381" s="143" t="s">
        <v>794</v>
      </c>
      <c r="D1381" s="223"/>
    </row>
    <row r="1382" spans="1:4" s="283" customFormat="1" ht="15.75" hidden="1">
      <c r="A1382" s="331"/>
      <c r="B1382" s="198"/>
      <c r="C1382" s="143"/>
      <c r="D1382" s="332"/>
    </row>
    <row r="1383" spans="1:4" s="207" customFormat="1" ht="15.75" hidden="1">
      <c r="A1383" s="323">
        <v>853</v>
      </c>
      <c r="B1383" s="203"/>
      <c r="C1383" s="203" t="s">
        <v>470</v>
      </c>
      <c r="D1383" s="280">
        <f>D1387+D1384</f>
        <v>0</v>
      </c>
    </row>
    <row r="1384" spans="1:4" s="207" customFormat="1" ht="15.75" hidden="1">
      <c r="A1384" s="334">
        <v>85321</v>
      </c>
      <c r="B1384" s="210"/>
      <c r="C1384" s="210" t="s">
        <v>74</v>
      </c>
      <c r="D1384" s="285"/>
    </row>
    <row r="1385" spans="1:4" s="207" customFormat="1" ht="60" hidden="1">
      <c r="A1385" s="331"/>
      <c r="B1385" s="198"/>
      <c r="C1385" s="143" t="s">
        <v>795</v>
      </c>
      <c r="D1385" s="332"/>
    </row>
    <row r="1386" spans="1:4" s="207" customFormat="1" ht="15.75" hidden="1">
      <c r="A1386" s="323"/>
      <c r="B1386" s="203"/>
      <c r="C1386" s="203"/>
      <c r="D1386" s="280"/>
    </row>
    <row r="1387" spans="1:60" s="340" customFormat="1" ht="15.75" hidden="1">
      <c r="A1387" s="334">
        <v>85334</v>
      </c>
      <c r="B1387" s="210"/>
      <c r="C1387" s="210" t="s">
        <v>76</v>
      </c>
      <c r="D1387" s="285"/>
      <c r="E1387" s="339"/>
      <c r="F1387" s="339"/>
      <c r="G1387" s="339"/>
      <c r="H1387" s="339"/>
      <c r="I1387" s="339"/>
      <c r="J1387" s="339"/>
      <c r="K1387" s="339"/>
      <c r="L1387" s="339"/>
      <c r="M1387" s="339"/>
      <c r="N1387" s="339"/>
      <c r="O1387" s="339"/>
      <c r="P1387" s="339"/>
      <c r="Q1387" s="339"/>
      <c r="R1387" s="339"/>
      <c r="S1387" s="339"/>
      <c r="T1387" s="339"/>
      <c r="U1387" s="339"/>
      <c r="V1387" s="339"/>
      <c r="W1387" s="339"/>
      <c r="X1387" s="339"/>
      <c r="Y1387" s="339"/>
      <c r="Z1387" s="339"/>
      <c r="AA1387" s="339"/>
      <c r="AB1387" s="339"/>
      <c r="AC1387" s="339"/>
      <c r="AD1387" s="339"/>
      <c r="AE1387" s="339"/>
      <c r="AF1387" s="339"/>
      <c r="AG1387" s="339"/>
      <c r="AH1387" s="339"/>
      <c r="AI1387" s="339"/>
      <c r="AJ1387" s="339"/>
      <c r="AK1387" s="339"/>
      <c r="AL1387" s="339"/>
      <c r="AM1387" s="339"/>
      <c r="AN1387" s="339"/>
      <c r="AO1387" s="339"/>
      <c r="AP1387" s="339"/>
      <c r="AQ1387" s="339"/>
      <c r="AR1387" s="339"/>
      <c r="AS1387" s="339"/>
      <c r="AT1387" s="339"/>
      <c r="AU1387" s="339"/>
      <c r="AV1387" s="339"/>
      <c r="AW1387" s="339"/>
      <c r="AX1387" s="339"/>
      <c r="AY1387" s="339"/>
      <c r="AZ1387" s="339"/>
      <c r="BA1387" s="339"/>
      <c r="BB1387" s="339"/>
      <c r="BC1387" s="339"/>
      <c r="BD1387" s="339"/>
      <c r="BE1387" s="339"/>
      <c r="BF1387" s="339"/>
      <c r="BG1387" s="339"/>
      <c r="BH1387" s="339"/>
    </row>
    <row r="1388" spans="1:60" s="342" customFormat="1" ht="45" hidden="1">
      <c r="A1388" s="338"/>
      <c r="B1388" s="147"/>
      <c r="C1388" s="143" t="s">
        <v>796</v>
      </c>
      <c r="D1388" s="146"/>
      <c r="E1388" s="341"/>
      <c r="F1388" s="341"/>
      <c r="G1388" s="341"/>
      <c r="H1388" s="341"/>
      <c r="I1388" s="341"/>
      <c r="J1388" s="341"/>
      <c r="K1388" s="341"/>
      <c r="L1388" s="341"/>
      <c r="M1388" s="341"/>
      <c r="N1388" s="341"/>
      <c r="O1388" s="341"/>
      <c r="P1388" s="341"/>
      <c r="Q1388" s="341"/>
      <c r="R1388" s="341"/>
      <c r="S1388" s="341"/>
      <c r="T1388" s="341"/>
      <c r="U1388" s="341"/>
      <c r="V1388" s="341"/>
      <c r="W1388" s="341"/>
      <c r="X1388" s="341"/>
      <c r="Y1388" s="341"/>
      <c r="Z1388" s="341"/>
      <c r="AA1388" s="341"/>
      <c r="AB1388" s="341"/>
      <c r="AC1388" s="341"/>
      <c r="AD1388" s="341"/>
      <c r="AE1388" s="341"/>
      <c r="AF1388" s="341"/>
      <c r="AG1388" s="341"/>
      <c r="AH1388" s="341"/>
      <c r="AI1388" s="341"/>
      <c r="AJ1388" s="341"/>
      <c r="AK1388" s="341"/>
      <c r="AL1388" s="341"/>
      <c r="AM1388" s="341"/>
      <c r="AN1388" s="341"/>
      <c r="AO1388" s="341"/>
      <c r="AP1388" s="341"/>
      <c r="AQ1388" s="341"/>
      <c r="AR1388" s="341"/>
      <c r="AS1388" s="341"/>
      <c r="AT1388" s="341"/>
      <c r="AU1388" s="341"/>
      <c r="AV1388" s="341"/>
      <c r="AW1388" s="341"/>
      <c r="AX1388" s="341"/>
      <c r="AY1388" s="341"/>
      <c r="AZ1388" s="341"/>
      <c r="BA1388" s="341"/>
      <c r="BB1388" s="341"/>
      <c r="BC1388" s="341"/>
      <c r="BD1388" s="341"/>
      <c r="BE1388" s="341"/>
      <c r="BF1388" s="341"/>
      <c r="BG1388" s="341"/>
      <c r="BH1388" s="341"/>
    </row>
    <row r="1389" spans="1:4" s="339" customFormat="1" ht="15.75" hidden="1">
      <c r="A1389" s="331"/>
      <c r="B1389" s="198"/>
      <c r="C1389" s="198"/>
      <c r="D1389" s="332"/>
    </row>
    <row r="1390" spans="1:4" s="343" customFormat="1" ht="15.75" hidden="1">
      <c r="A1390" s="336"/>
      <c r="B1390" s="214"/>
      <c r="C1390" s="214"/>
      <c r="D1390" s="201"/>
    </row>
    <row r="1391" spans="1:60" s="340" customFormat="1" ht="15.75" customHeight="1" hidden="1">
      <c r="A1391" s="700" t="s">
        <v>196</v>
      </c>
      <c r="B1391" s="700"/>
      <c r="C1391" s="700"/>
      <c r="D1391" s="322">
        <f>D1393+D1398</f>
        <v>0</v>
      </c>
      <c r="E1391" s="339"/>
      <c r="F1391" s="339"/>
      <c r="G1391" s="339"/>
      <c r="H1391" s="339"/>
      <c r="I1391" s="339"/>
      <c r="J1391" s="339"/>
      <c r="K1391" s="339"/>
      <c r="L1391" s="339"/>
      <c r="M1391" s="339"/>
      <c r="N1391" s="339"/>
      <c r="O1391" s="339"/>
      <c r="P1391" s="339"/>
      <c r="Q1391" s="339"/>
      <c r="R1391" s="339"/>
      <c r="S1391" s="339"/>
      <c r="T1391" s="339"/>
      <c r="U1391" s="339"/>
      <c r="V1391" s="339"/>
      <c r="W1391" s="339"/>
      <c r="X1391" s="339"/>
      <c r="Y1391" s="339"/>
      <c r="Z1391" s="339"/>
      <c r="AA1391" s="339"/>
      <c r="AB1391" s="339"/>
      <c r="AC1391" s="339"/>
      <c r="AD1391" s="339"/>
      <c r="AE1391" s="339"/>
      <c r="AF1391" s="339"/>
      <c r="AG1391" s="339"/>
      <c r="AH1391" s="339"/>
      <c r="AI1391" s="339"/>
      <c r="AJ1391" s="339"/>
      <c r="AK1391" s="339"/>
      <c r="AL1391" s="339"/>
      <c r="AM1391" s="339"/>
      <c r="AN1391" s="339"/>
      <c r="AO1391" s="339"/>
      <c r="AP1391" s="339"/>
      <c r="AQ1391" s="339"/>
      <c r="AR1391" s="339"/>
      <c r="AS1391" s="339"/>
      <c r="AT1391" s="339"/>
      <c r="AU1391" s="339"/>
      <c r="AV1391" s="339"/>
      <c r="AW1391" s="339"/>
      <c r="AX1391" s="339"/>
      <c r="AY1391" s="339"/>
      <c r="AZ1391" s="339"/>
      <c r="BA1391" s="339"/>
      <c r="BB1391" s="339"/>
      <c r="BC1391" s="339"/>
      <c r="BD1391" s="339"/>
      <c r="BE1391" s="339"/>
      <c r="BF1391" s="339"/>
      <c r="BG1391" s="339"/>
      <c r="BH1391" s="339"/>
    </row>
    <row r="1392" spans="1:60" s="344" customFormat="1" ht="15.75" hidden="1">
      <c r="A1392" s="203"/>
      <c r="B1392" s="203"/>
      <c r="C1392" s="203"/>
      <c r="D1392" s="280"/>
      <c r="E1392" s="343"/>
      <c r="F1392" s="343"/>
      <c r="G1392" s="343"/>
      <c r="H1392" s="343"/>
      <c r="I1392" s="343"/>
      <c r="J1392" s="343"/>
      <c r="K1392" s="343"/>
      <c r="L1392" s="343"/>
      <c r="M1392" s="343"/>
      <c r="N1392" s="343"/>
      <c r="O1392" s="343"/>
      <c r="P1392" s="343"/>
      <c r="Q1392" s="343"/>
      <c r="R1392" s="343"/>
      <c r="S1392" s="343"/>
      <c r="T1392" s="343"/>
      <c r="U1392" s="343"/>
      <c r="V1392" s="343"/>
      <c r="W1392" s="343"/>
      <c r="X1392" s="343"/>
      <c r="Y1392" s="343"/>
      <c r="Z1392" s="343"/>
      <c r="AA1392" s="343"/>
      <c r="AB1392" s="343"/>
      <c r="AC1392" s="343"/>
      <c r="AD1392" s="343"/>
      <c r="AE1392" s="343"/>
      <c r="AF1392" s="343"/>
      <c r="AG1392" s="343"/>
      <c r="AH1392" s="343"/>
      <c r="AI1392" s="343"/>
      <c r="AJ1392" s="343"/>
      <c r="AK1392" s="343"/>
      <c r="AL1392" s="343"/>
      <c r="AM1392" s="343"/>
      <c r="AN1392" s="343"/>
      <c r="AO1392" s="343"/>
      <c r="AP1392" s="343"/>
      <c r="AQ1392" s="343"/>
      <c r="AR1392" s="343"/>
      <c r="AS1392" s="343"/>
      <c r="AT1392" s="343"/>
      <c r="AU1392" s="343"/>
      <c r="AV1392" s="343"/>
      <c r="AW1392" s="343"/>
      <c r="AX1392" s="343"/>
      <c r="AY1392" s="343"/>
      <c r="AZ1392" s="343"/>
      <c r="BA1392" s="343"/>
      <c r="BB1392" s="343"/>
      <c r="BC1392" s="343"/>
      <c r="BD1392" s="343"/>
      <c r="BE1392" s="343"/>
      <c r="BF1392" s="343"/>
      <c r="BG1392" s="343"/>
      <c r="BH1392" s="343"/>
    </row>
    <row r="1393" spans="1:60" s="340" customFormat="1" ht="17.25" customHeight="1" hidden="1">
      <c r="A1393" s="203">
        <v>754</v>
      </c>
      <c r="B1393" s="204"/>
      <c r="C1393" s="205" t="s">
        <v>12</v>
      </c>
      <c r="D1393" s="280">
        <f>D1394</f>
        <v>0</v>
      </c>
      <c r="E1393" s="339"/>
      <c r="F1393" s="339"/>
      <c r="G1393" s="339"/>
      <c r="H1393" s="339"/>
      <c r="I1393" s="339"/>
      <c r="J1393" s="339"/>
      <c r="K1393" s="339"/>
      <c r="L1393" s="339"/>
      <c r="M1393" s="339"/>
      <c r="N1393" s="339"/>
      <c r="O1393" s="339"/>
      <c r="P1393" s="339"/>
      <c r="Q1393" s="339"/>
      <c r="R1393" s="339"/>
      <c r="S1393" s="339"/>
      <c r="T1393" s="339"/>
      <c r="U1393" s="339"/>
      <c r="V1393" s="339"/>
      <c r="W1393" s="339"/>
      <c r="X1393" s="339"/>
      <c r="Y1393" s="339"/>
      <c r="Z1393" s="339"/>
      <c r="AA1393" s="339"/>
      <c r="AB1393" s="339"/>
      <c r="AC1393" s="339"/>
      <c r="AD1393" s="339"/>
      <c r="AE1393" s="339"/>
      <c r="AF1393" s="339"/>
      <c r="AG1393" s="339"/>
      <c r="AH1393" s="339"/>
      <c r="AI1393" s="339"/>
      <c r="AJ1393" s="339"/>
      <c r="AK1393" s="339"/>
      <c r="AL1393" s="339"/>
      <c r="AM1393" s="339"/>
      <c r="AN1393" s="339"/>
      <c r="AO1393" s="339"/>
      <c r="AP1393" s="339"/>
      <c r="AQ1393" s="339"/>
      <c r="AR1393" s="339"/>
      <c r="AS1393" s="339"/>
      <c r="AT1393" s="339"/>
      <c r="AU1393" s="339"/>
      <c r="AV1393" s="339"/>
      <c r="AW1393" s="339"/>
      <c r="AX1393" s="339"/>
      <c r="AY1393" s="339"/>
      <c r="AZ1393" s="339"/>
      <c r="BA1393" s="339"/>
      <c r="BB1393" s="339"/>
      <c r="BC1393" s="339"/>
      <c r="BD1393" s="339"/>
      <c r="BE1393" s="339"/>
      <c r="BF1393" s="339"/>
      <c r="BG1393" s="339"/>
      <c r="BH1393" s="339"/>
    </row>
    <row r="1394" spans="1:60" s="340" customFormat="1" ht="15.75" hidden="1">
      <c r="A1394" s="210">
        <v>75411</v>
      </c>
      <c r="B1394" s="211"/>
      <c r="C1394" s="212" t="s">
        <v>68</v>
      </c>
      <c r="D1394" s="285">
        <f>D1395</f>
        <v>0</v>
      </c>
      <c r="E1394" s="339"/>
      <c r="F1394" s="339"/>
      <c r="G1394" s="339"/>
      <c r="H1394" s="339"/>
      <c r="I1394" s="339"/>
      <c r="J1394" s="339"/>
      <c r="K1394" s="339"/>
      <c r="L1394" s="339"/>
      <c r="M1394" s="339"/>
      <c r="N1394" s="339"/>
      <c r="O1394" s="339"/>
      <c r="P1394" s="339"/>
      <c r="Q1394" s="339"/>
      <c r="R1394" s="339"/>
      <c r="S1394" s="339"/>
      <c r="T1394" s="339"/>
      <c r="U1394" s="339"/>
      <c r="V1394" s="339"/>
      <c r="W1394" s="339"/>
      <c r="X1394" s="339"/>
      <c r="Y1394" s="339"/>
      <c r="Z1394" s="339"/>
      <c r="AA1394" s="339"/>
      <c r="AB1394" s="339"/>
      <c r="AC1394" s="339"/>
      <c r="AD1394" s="339"/>
      <c r="AE1394" s="339"/>
      <c r="AF1394" s="339"/>
      <c r="AG1394" s="339"/>
      <c r="AH1394" s="339"/>
      <c r="AI1394" s="339"/>
      <c r="AJ1394" s="339"/>
      <c r="AK1394" s="339"/>
      <c r="AL1394" s="339"/>
      <c r="AM1394" s="339"/>
      <c r="AN1394" s="339"/>
      <c r="AO1394" s="339"/>
      <c r="AP1394" s="339"/>
      <c r="AQ1394" s="339"/>
      <c r="AR1394" s="339"/>
      <c r="AS1394" s="339"/>
      <c r="AT1394" s="339"/>
      <c r="AU1394" s="339"/>
      <c r="AV1394" s="339"/>
      <c r="AW1394" s="339"/>
      <c r="AX1394" s="339"/>
      <c r="AY1394" s="339"/>
      <c r="AZ1394" s="339"/>
      <c r="BA1394" s="339"/>
      <c r="BB1394" s="339"/>
      <c r="BC1394" s="339"/>
      <c r="BD1394" s="339"/>
      <c r="BE1394" s="339"/>
      <c r="BF1394" s="339"/>
      <c r="BG1394" s="339"/>
      <c r="BH1394" s="339"/>
    </row>
    <row r="1395" spans="1:4" s="207" customFormat="1" ht="15.75" hidden="1">
      <c r="A1395" s="214"/>
      <c r="B1395" s="202" t="s">
        <v>797</v>
      </c>
      <c r="C1395" s="200" t="s">
        <v>202</v>
      </c>
      <c r="D1395" s="201"/>
    </row>
    <row r="1396" spans="1:4" s="144" customFormat="1" ht="30" hidden="1">
      <c r="A1396" s="143"/>
      <c r="C1396" s="145" t="s">
        <v>798</v>
      </c>
      <c r="D1396" s="146"/>
    </row>
    <row r="1397" spans="1:4" s="207" customFormat="1" ht="15.75" hidden="1">
      <c r="A1397" s="325"/>
      <c r="B1397" s="325"/>
      <c r="C1397" s="314"/>
      <c r="D1397" s="223"/>
    </row>
    <row r="1398" spans="1:4" s="339" customFormat="1" ht="15.75" hidden="1">
      <c r="A1398" s="203">
        <v>852</v>
      </c>
      <c r="B1398" s="204"/>
      <c r="C1398" s="205" t="s">
        <v>594</v>
      </c>
      <c r="D1398" s="280">
        <f>D1399</f>
        <v>0</v>
      </c>
    </row>
    <row r="1399" spans="1:4" s="345" customFormat="1" ht="15.75" hidden="1">
      <c r="A1399" s="210">
        <v>85203</v>
      </c>
      <c r="B1399" s="211"/>
      <c r="C1399" s="212" t="s">
        <v>18</v>
      </c>
      <c r="D1399" s="285">
        <f>D1400</f>
        <v>0</v>
      </c>
    </row>
    <row r="1400" spans="1:60" s="346" customFormat="1" ht="15.75" hidden="1">
      <c r="A1400" s="272"/>
      <c r="B1400" s="207" t="s">
        <v>799</v>
      </c>
      <c r="C1400" s="200" t="s">
        <v>800</v>
      </c>
      <c r="D1400" s="223"/>
      <c r="E1400" s="345"/>
      <c r="F1400" s="345"/>
      <c r="G1400" s="345"/>
      <c r="H1400" s="345"/>
      <c r="I1400" s="345"/>
      <c r="J1400" s="345"/>
      <c r="K1400" s="345"/>
      <c r="L1400" s="345"/>
      <c r="M1400" s="345"/>
      <c r="N1400" s="345"/>
      <c r="O1400" s="345"/>
      <c r="P1400" s="345"/>
      <c r="Q1400" s="345"/>
      <c r="R1400" s="345"/>
      <c r="S1400" s="345"/>
      <c r="T1400" s="345"/>
      <c r="U1400" s="345"/>
      <c r="V1400" s="345"/>
      <c r="W1400" s="345"/>
      <c r="X1400" s="345"/>
      <c r="Y1400" s="345"/>
      <c r="Z1400" s="345"/>
      <c r="AA1400" s="345"/>
      <c r="AB1400" s="345"/>
      <c r="AC1400" s="345"/>
      <c r="AD1400" s="345"/>
      <c r="AE1400" s="345"/>
      <c r="AF1400" s="345"/>
      <c r="AG1400" s="345"/>
      <c r="AH1400" s="345"/>
      <c r="AI1400" s="345"/>
      <c r="AJ1400" s="345"/>
      <c r="AK1400" s="345"/>
      <c r="AL1400" s="345"/>
      <c r="AM1400" s="345"/>
      <c r="AN1400" s="345"/>
      <c r="AO1400" s="345"/>
      <c r="AP1400" s="345"/>
      <c r="AQ1400" s="345"/>
      <c r="AR1400" s="345"/>
      <c r="AS1400" s="345"/>
      <c r="AT1400" s="345"/>
      <c r="AU1400" s="345"/>
      <c r="AV1400" s="345"/>
      <c r="AW1400" s="345"/>
      <c r="AX1400" s="345"/>
      <c r="AY1400" s="345"/>
      <c r="AZ1400" s="345"/>
      <c r="BA1400" s="345"/>
      <c r="BB1400" s="345"/>
      <c r="BC1400" s="345"/>
      <c r="BD1400" s="345"/>
      <c r="BE1400" s="345"/>
      <c r="BF1400" s="345"/>
      <c r="BG1400" s="345"/>
      <c r="BH1400" s="345"/>
    </row>
    <row r="1401" spans="1:60" s="340" customFormat="1" ht="45" hidden="1">
      <c r="A1401" s="347"/>
      <c r="B1401" s="348"/>
      <c r="C1401" s="143" t="s">
        <v>801</v>
      </c>
      <c r="D1401" s="349"/>
      <c r="E1401" s="339"/>
      <c r="F1401" s="339"/>
      <c r="G1401" s="339"/>
      <c r="H1401" s="339"/>
      <c r="I1401" s="339"/>
      <c r="J1401" s="339"/>
      <c r="K1401" s="339"/>
      <c r="L1401" s="339"/>
      <c r="M1401" s="339"/>
      <c r="N1401" s="339"/>
      <c r="O1401" s="339"/>
      <c r="P1401" s="339"/>
      <c r="Q1401" s="339"/>
      <c r="R1401" s="339"/>
      <c r="S1401" s="339"/>
      <c r="T1401" s="339"/>
      <c r="U1401" s="339"/>
      <c r="V1401" s="339"/>
      <c r="W1401" s="339"/>
      <c r="X1401" s="339"/>
      <c r="Y1401" s="339"/>
      <c r="Z1401" s="339"/>
      <c r="AA1401" s="339"/>
      <c r="AB1401" s="339"/>
      <c r="AC1401" s="339"/>
      <c r="AD1401" s="339"/>
      <c r="AE1401" s="339"/>
      <c r="AF1401" s="339"/>
      <c r="AG1401" s="339"/>
      <c r="AH1401" s="339"/>
      <c r="AI1401" s="339"/>
      <c r="AJ1401" s="339"/>
      <c r="AK1401" s="339"/>
      <c r="AL1401" s="339"/>
      <c r="AM1401" s="339"/>
      <c r="AN1401" s="339"/>
      <c r="AO1401" s="339"/>
      <c r="AP1401" s="339"/>
      <c r="AQ1401" s="339"/>
      <c r="AR1401" s="339"/>
      <c r="AS1401" s="339"/>
      <c r="AT1401" s="339"/>
      <c r="AU1401" s="339"/>
      <c r="AV1401" s="339"/>
      <c r="AW1401" s="339"/>
      <c r="AX1401" s="339"/>
      <c r="AY1401" s="339"/>
      <c r="AZ1401" s="339"/>
      <c r="BA1401" s="339"/>
      <c r="BB1401" s="339"/>
      <c r="BC1401" s="339"/>
      <c r="BD1401" s="339"/>
      <c r="BE1401" s="339"/>
      <c r="BF1401" s="339"/>
      <c r="BG1401" s="339"/>
      <c r="BH1401" s="339"/>
    </row>
    <row r="1402" spans="1:60" s="340" customFormat="1" ht="15.75" hidden="1">
      <c r="A1402" s="350"/>
      <c r="B1402" s="207"/>
      <c r="C1402" s="314"/>
      <c r="D1402" s="223"/>
      <c r="E1402" s="339"/>
      <c r="F1402" s="339"/>
      <c r="G1402" s="339"/>
      <c r="H1402" s="339"/>
      <c r="I1402" s="339"/>
      <c r="J1402" s="339"/>
      <c r="K1402" s="339"/>
      <c r="L1402" s="339"/>
      <c r="M1402" s="339"/>
      <c r="N1402" s="339"/>
      <c r="O1402" s="339"/>
      <c r="P1402" s="339"/>
      <c r="Q1402" s="339"/>
      <c r="R1402" s="339"/>
      <c r="S1402" s="339"/>
      <c r="T1402" s="339"/>
      <c r="U1402" s="339"/>
      <c r="V1402" s="339"/>
      <c r="W1402" s="339"/>
      <c r="X1402" s="339"/>
      <c r="Y1402" s="339"/>
      <c r="Z1402" s="339"/>
      <c r="AA1402" s="339"/>
      <c r="AB1402" s="339"/>
      <c r="AC1402" s="339"/>
      <c r="AD1402" s="339"/>
      <c r="AE1402" s="339"/>
      <c r="AF1402" s="339"/>
      <c r="AG1402" s="339"/>
      <c r="AH1402" s="339"/>
      <c r="AI1402" s="339"/>
      <c r="AJ1402" s="339"/>
      <c r="AK1402" s="339"/>
      <c r="AL1402" s="339"/>
      <c r="AM1402" s="339"/>
      <c r="AN1402" s="339"/>
      <c r="AO1402" s="339"/>
      <c r="AP1402" s="339"/>
      <c r="AQ1402" s="339"/>
      <c r="AR1402" s="339"/>
      <c r="AS1402" s="339"/>
      <c r="AT1402" s="339"/>
      <c r="AU1402" s="339"/>
      <c r="AV1402" s="339"/>
      <c r="AW1402" s="339"/>
      <c r="AX1402" s="339"/>
      <c r="AY1402" s="339"/>
      <c r="AZ1402" s="339"/>
      <c r="BA1402" s="339"/>
      <c r="BB1402" s="339"/>
      <c r="BC1402" s="339"/>
      <c r="BD1402" s="339"/>
      <c r="BE1402" s="339"/>
      <c r="BF1402" s="339"/>
      <c r="BG1402" s="339"/>
      <c r="BH1402" s="339"/>
    </row>
    <row r="1403" spans="1:60" s="352" customFormat="1" ht="15.75" customHeight="1">
      <c r="A1403" s="701" t="s">
        <v>802</v>
      </c>
      <c r="B1403" s="701"/>
      <c r="C1403" s="12"/>
      <c r="D1403" s="12"/>
      <c r="E1403" s="351"/>
      <c r="F1403" s="351"/>
      <c r="G1403" s="351"/>
      <c r="H1403" s="351"/>
      <c r="I1403" s="351"/>
      <c r="J1403" s="351"/>
      <c r="K1403" s="351"/>
      <c r="L1403" s="351"/>
      <c r="M1403" s="351"/>
      <c r="N1403" s="351"/>
      <c r="O1403" s="351"/>
      <c r="P1403" s="351"/>
      <c r="Q1403" s="351"/>
      <c r="R1403" s="351"/>
      <c r="S1403" s="351"/>
      <c r="T1403" s="351"/>
      <c r="U1403" s="351"/>
      <c r="V1403" s="351"/>
      <c r="W1403" s="351"/>
      <c r="X1403" s="351"/>
      <c r="Y1403" s="351"/>
      <c r="Z1403" s="351"/>
      <c r="AA1403" s="351"/>
      <c r="AB1403" s="351"/>
      <c r="AC1403" s="351"/>
      <c r="AD1403" s="351"/>
      <c r="AE1403" s="351"/>
      <c r="AF1403" s="351"/>
      <c r="AG1403" s="351"/>
      <c r="AH1403" s="351"/>
      <c r="AI1403" s="351"/>
      <c r="AJ1403" s="351"/>
      <c r="AK1403" s="351"/>
      <c r="AL1403" s="351"/>
      <c r="AM1403" s="351"/>
      <c r="AN1403" s="351"/>
      <c r="AO1403" s="351"/>
      <c r="AP1403" s="351"/>
      <c r="AQ1403" s="351"/>
      <c r="AR1403" s="351"/>
      <c r="AS1403" s="351"/>
      <c r="AT1403" s="351"/>
      <c r="AU1403" s="351"/>
      <c r="AV1403" s="351"/>
      <c r="AW1403" s="351"/>
      <c r="AX1403" s="351"/>
      <c r="AY1403" s="351"/>
      <c r="AZ1403" s="351"/>
      <c r="BA1403" s="351"/>
      <c r="BB1403" s="351"/>
      <c r="BC1403" s="351"/>
      <c r="BD1403" s="351"/>
      <c r="BE1403" s="351"/>
      <c r="BF1403" s="351"/>
      <c r="BG1403" s="351"/>
      <c r="BH1403" s="351"/>
    </row>
    <row r="1404" spans="1:60" s="352" customFormat="1" ht="15.75">
      <c r="A1404" s="15"/>
      <c r="B1404" s="15"/>
      <c r="C1404" s="15"/>
      <c r="D1404" s="15"/>
      <c r="E1404" s="351"/>
      <c r="F1404" s="351"/>
      <c r="G1404" s="351"/>
      <c r="H1404" s="351"/>
      <c r="I1404" s="351"/>
      <c r="J1404" s="351"/>
      <c r="K1404" s="351"/>
      <c r="L1404" s="351"/>
      <c r="M1404" s="351"/>
      <c r="N1404" s="351"/>
      <c r="O1404" s="351"/>
      <c r="P1404" s="351"/>
      <c r="Q1404" s="351"/>
      <c r="R1404" s="351"/>
      <c r="S1404" s="351"/>
      <c r="T1404" s="351"/>
      <c r="U1404" s="351"/>
      <c r="V1404" s="351"/>
      <c r="W1404" s="351"/>
      <c r="X1404" s="351"/>
      <c r="Y1404" s="351"/>
      <c r="Z1404" s="351"/>
      <c r="AA1404" s="351"/>
      <c r="AB1404" s="351"/>
      <c r="AC1404" s="351"/>
      <c r="AD1404" s="351"/>
      <c r="AE1404" s="351"/>
      <c r="AF1404" s="351"/>
      <c r="AG1404" s="351"/>
      <c r="AH1404" s="351"/>
      <c r="AI1404" s="351"/>
      <c r="AJ1404" s="351"/>
      <c r="AK1404" s="351"/>
      <c r="AL1404" s="351"/>
      <c r="AM1404" s="351"/>
      <c r="AN1404" s="351"/>
      <c r="AO1404" s="351"/>
      <c r="AP1404" s="351"/>
      <c r="AQ1404" s="351"/>
      <c r="AR1404" s="351"/>
      <c r="AS1404" s="351"/>
      <c r="AT1404" s="351"/>
      <c r="AU1404" s="351"/>
      <c r="AV1404" s="351"/>
      <c r="AW1404" s="351"/>
      <c r="AX1404" s="351"/>
      <c r="AY1404" s="351"/>
      <c r="AZ1404" s="351"/>
      <c r="BA1404" s="351"/>
      <c r="BB1404" s="351"/>
      <c r="BC1404" s="351"/>
      <c r="BD1404" s="351"/>
      <c r="BE1404" s="351"/>
      <c r="BF1404" s="351"/>
      <c r="BG1404" s="351"/>
      <c r="BH1404" s="351"/>
    </row>
    <row r="1405" spans="1:60" s="352" customFormat="1" ht="15.75">
      <c r="A1405" s="353" t="s">
        <v>803</v>
      </c>
      <c r="B1405" s="353"/>
      <c r="C1405" s="297"/>
      <c r="D1405" s="297"/>
      <c r="E1405" s="351"/>
      <c r="F1405" s="351"/>
      <c r="G1405" s="351"/>
      <c r="H1405" s="351"/>
      <c r="I1405" s="351"/>
      <c r="J1405" s="351"/>
      <c r="K1405" s="351"/>
      <c r="L1405" s="351"/>
      <c r="M1405" s="351"/>
      <c r="N1405" s="351"/>
      <c r="O1405" s="351"/>
      <c r="P1405" s="351"/>
      <c r="Q1405" s="351"/>
      <c r="R1405" s="351"/>
      <c r="S1405" s="351"/>
      <c r="T1405" s="351"/>
      <c r="U1405" s="351"/>
      <c r="V1405" s="351"/>
      <c r="W1405" s="351"/>
      <c r="X1405" s="351"/>
      <c r="Y1405" s="351"/>
      <c r="Z1405" s="351"/>
      <c r="AA1405" s="351"/>
      <c r="AB1405" s="351"/>
      <c r="AC1405" s="351"/>
      <c r="AD1405" s="351"/>
      <c r="AE1405" s="351"/>
      <c r="AF1405" s="351"/>
      <c r="AG1405" s="351"/>
      <c r="AH1405" s="351"/>
      <c r="AI1405" s="351"/>
      <c r="AJ1405" s="351"/>
      <c r="AK1405" s="351"/>
      <c r="AL1405" s="351"/>
      <c r="AM1405" s="351"/>
      <c r="AN1405" s="351"/>
      <c r="AO1405" s="351"/>
      <c r="AP1405" s="351"/>
      <c r="AQ1405" s="351"/>
      <c r="AR1405" s="351"/>
      <c r="AS1405" s="351"/>
      <c r="AT1405" s="351"/>
      <c r="AU1405" s="351"/>
      <c r="AV1405" s="351"/>
      <c r="AW1405" s="351"/>
      <c r="AX1405" s="351"/>
      <c r="AY1405" s="351"/>
      <c r="AZ1405" s="351"/>
      <c r="BA1405" s="351"/>
      <c r="BB1405" s="351"/>
      <c r="BC1405" s="351"/>
      <c r="BD1405" s="351"/>
      <c r="BE1405" s="351"/>
      <c r="BF1405" s="351"/>
      <c r="BG1405" s="351"/>
      <c r="BH1405" s="351"/>
    </row>
    <row r="1406" spans="1:60" s="352" customFormat="1" ht="16.5" customHeight="1">
      <c r="A1406" s="355"/>
      <c r="B1406" s="355"/>
      <c r="C1406" s="355"/>
      <c r="D1406" s="355"/>
      <c r="E1406" s="351"/>
      <c r="F1406" s="351"/>
      <c r="G1406" s="351"/>
      <c r="H1406" s="351"/>
      <c r="I1406" s="351"/>
      <c r="J1406" s="351"/>
      <c r="K1406" s="351"/>
      <c r="L1406" s="351"/>
      <c r="M1406" s="351"/>
      <c r="N1406" s="351"/>
      <c r="O1406" s="351"/>
      <c r="P1406" s="351"/>
      <c r="Q1406" s="351"/>
      <c r="R1406" s="351"/>
      <c r="S1406" s="351"/>
      <c r="T1406" s="351"/>
      <c r="U1406" s="351"/>
      <c r="V1406" s="351"/>
      <c r="W1406" s="351"/>
      <c r="X1406" s="351"/>
      <c r="Y1406" s="351"/>
      <c r="Z1406" s="351"/>
      <c r="AA1406" s="351"/>
      <c r="AB1406" s="351"/>
      <c r="AC1406" s="351"/>
      <c r="AD1406" s="351"/>
      <c r="AE1406" s="351"/>
      <c r="AF1406" s="351"/>
      <c r="AG1406" s="351"/>
      <c r="AH1406" s="351"/>
      <c r="AI1406" s="351"/>
      <c r="AJ1406" s="351"/>
      <c r="AK1406" s="351"/>
      <c r="AL1406" s="351"/>
      <c r="AM1406" s="351"/>
      <c r="AN1406" s="351"/>
      <c r="AO1406" s="351"/>
      <c r="AP1406" s="351"/>
      <c r="AQ1406" s="351"/>
      <c r="AR1406" s="351"/>
      <c r="AS1406" s="351"/>
      <c r="AT1406" s="351"/>
      <c r="AU1406" s="351"/>
      <c r="AV1406" s="351"/>
      <c r="AW1406" s="351"/>
      <c r="AX1406" s="351"/>
      <c r="AY1406" s="351"/>
      <c r="AZ1406" s="351"/>
      <c r="BA1406" s="351"/>
      <c r="BB1406" s="351"/>
      <c r="BC1406" s="351"/>
      <c r="BD1406" s="351"/>
      <c r="BE1406" s="351"/>
      <c r="BF1406" s="351"/>
      <c r="BG1406" s="351"/>
      <c r="BH1406" s="351"/>
    </row>
    <row r="1407" spans="1:60" s="352" customFormat="1" ht="16.5" customHeight="1">
      <c r="A1407" s="356" t="s">
        <v>804</v>
      </c>
      <c r="B1407" s="33"/>
      <c r="C1407" s="33"/>
      <c r="D1407" s="33"/>
      <c r="E1407" s="351"/>
      <c r="F1407" s="351"/>
      <c r="G1407" s="351"/>
      <c r="H1407" s="351"/>
      <c r="I1407" s="351"/>
      <c r="J1407" s="351"/>
      <c r="K1407" s="351"/>
      <c r="L1407" s="351"/>
      <c r="M1407" s="351"/>
      <c r="N1407" s="351"/>
      <c r="O1407" s="351"/>
      <c r="P1407" s="351"/>
      <c r="Q1407" s="351"/>
      <c r="R1407" s="351"/>
      <c r="S1407" s="351"/>
      <c r="T1407" s="351"/>
      <c r="U1407" s="351"/>
      <c r="V1407" s="351"/>
      <c r="W1407" s="351"/>
      <c r="X1407" s="351"/>
      <c r="Y1407" s="351"/>
      <c r="Z1407" s="351"/>
      <c r="AA1407" s="351"/>
      <c r="AB1407" s="351"/>
      <c r="AC1407" s="351"/>
      <c r="AD1407" s="351"/>
      <c r="AE1407" s="351"/>
      <c r="AF1407" s="351"/>
      <c r="AG1407" s="351"/>
      <c r="AH1407" s="351"/>
      <c r="AI1407" s="351"/>
      <c r="AJ1407" s="351"/>
      <c r="AK1407" s="351"/>
      <c r="AL1407" s="351"/>
      <c r="AM1407" s="351"/>
      <c r="AN1407" s="351"/>
      <c r="AO1407" s="351"/>
      <c r="AP1407" s="351"/>
      <c r="AQ1407" s="351"/>
      <c r="AR1407" s="351"/>
      <c r="AS1407" s="351"/>
      <c r="AT1407" s="351"/>
      <c r="AU1407" s="351"/>
      <c r="AV1407" s="351"/>
      <c r="AW1407" s="351"/>
      <c r="AX1407" s="351"/>
      <c r="AY1407" s="351"/>
      <c r="AZ1407" s="351"/>
      <c r="BA1407" s="351"/>
      <c r="BB1407" s="351"/>
      <c r="BC1407" s="351"/>
      <c r="BD1407" s="351"/>
      <c r="BE1407" s="351"/>
      <c r="BF1407" s="351"/>
      <c r="BG1407" s="351"/>
      <c r="BH1407" s="351"/>
    </row>
    <row r="1408" spans="1:60" s="352" customFormat="1" ht="15.75" customHeight="1">
      <c r="A1408" s="356" t="s">
        <v>805</v>
      </c>
      <c r="B1408" s="357"/>
      <c r="C1408" s="358"/>
      <c r="E1408" s="351"/>
      <c r="F1408" s="351"/>
      <c r="G1408" s="351"/>
      <c r="H1408" s="351"/>
      <c r="I1408" s="351"/>
      <c r="J1408" s="351"/>
      <c r="K1408" s="351"/>
      <c r="L1408" s="351"/>
      <c r="M1408" s="351"/>
      <c r="N1408" s="351"/>
      <c r="O1408" s="351"/>
      <c r="P1408" s="351"/>
      <c r="Q1408" s="351"/>
      <c r="R1408" s="351"/>
      <c r="S1408" s="351"/>
      <c r="T1408" s="351"/>
      <c r="U1408" s="351"/>
      <c r="V1408" s="351"/>
      <c r="W1408" s="351"/>
      <c r="X1408" s="351"/>
      <c r="Y1408" s="351"/>
      <c r="Z1408" s="351"/>
      <c r="AA1408" s="351"/>
      <c r="AB1408" s="351"/>
      <c r="AC1408" s="351"/>
      <c r="AD1408" s="351"/>
      <c r="AE1408" s="351"/>
      <c r="AF1408" s="351"/>
      <c r="AG1408" s="351"/>
      <c r="AH1408" s="351"/>
      <c r="AI1408" s="351"/>
      <c r="AJ1408" s="351"/>
      <c r="AK1408" s="351"/>
      <c r="AL1408" s="351"/>
      <c r="AM1408" s="351"/>
      <c r="AN1408" s="351"/>
      <c r="AO1408" s="351"/>
      <c r="AP1408" s="351"/>
      <c r="AQ1408" s="351"/>
      <c r="AR1408" s="351"/>
      <c r="AS1408" s="351"/>
      <c r="AT1408" s="351"/>
      <c r="AU1408" s="351"/>
      <c r="AV1408" s="351"/>
      <c r="AW1408" s="351"/>
      <c r="AX1408" s="351"/>
      <c r="AY1408" s="351"/>
      <c r="AZ1408" s="351"/>
      <c r="BA1408" s="351"/>
      <c r="BB1408" s="351"/>
      <c r="BC1408" s="351"/>
      <c r="BD1408" s="351"/>
      <c r="BE1408" s="351"/>
      <c r="BF1408" s="351"/>
      <c r="BG1408" s="351"/>
      <c r="BH1408" s="351"/>
    </row>
    <row r="1409" spans="1:60" s="362" customFormat="1" ht="15.75">
      <c r="A1409" s="359" t="s">
        <v>806</v>
      </c>
      <c r="B1409" s="360"/>
      <c r="C1409" s="361"/>
      <c r="E1409" s="363"/>
      <c r="F1409" s="363"/>
      <c r="G1409" s="363"/>
      <c r="H1409" s="363"/>
      <c r="I1409" s="363"/>
      <c r="J1409" s="363"/>
      <c r="K1409" s="363"/>
      <c r="L1409" s="363"/>
      <c r="M1409" s="363"/>
      <c r="N1409" s="363"/>
      <c r="O1409" s="363"/>
      <c r="P1409" s="363"/>
      <c r="Q1409" s="363"/>
      <c r="R1409" s="363"/>
      <c r="S1409" s="363"/>
      <c r="T1409" s="363"/>
      <c r="U1409" s="363"/>
      <c r="V1409" s="363"/>
      <c r="W1409" s="363"/>
      <c r="X1409" s="363"/>
      <c r="Y1409" s="363"/>
      <c r="Z1409" s="363"/>
      <c r="AA1409" s="363"/>
      <c r="AB1409" s="363"/>
      <c r="AC1409" s="363"/>
      <c r="AD1409" s="363"/>
      <c r="AE1409" s="363"/>
      <c r="AF1409" s="363"/>
      <c r="AG1409" s="363"/>
      <c r="AH1409" s="363"/>
      <c r="AI1409" s="363"/>
      <c r="AJ1409" s="363"/>
      <c r="AK1409" s="363"/>
      <c r="AL1409" s="363"/>
      <c r="AM1409" s="363"/>
      <c r="AN1409" s="363"/>
      <c r="AO1409" s="363"/>
      <c r="AP1409" s="363"/>
      <c r="AQ1409" s="363"/>
      <c r="AR1409" s="363"/>
      <c r="AS1409" s="363"/>
      <c r="AT1409" s="363"/>
      <c r="AU1409" s="363"/>
      <c r="AV1409" s="363"/>
      <c r="AW1409" s="363"/>
      <c r="AX1409" s="363"/>
      <c r="AY1409" s="363"/>
      <c r="AZ1409" s="363"/>
      <c r="BA1409" s="363"/>
      <c r="BB1409" s="363"/>
      <c r="BC1409" s="363"/>
      <c r="BD1409" s="363"/>
      <c r="BE1409" s="363"/>
      <c r="BF1409" s="363"/>
      <c r="BG1409" s="363"/>
      <c r="BH1409" s="363"/>
    </row>
    <row r="1410" spans="1:60" s="366" customFormat="1" ht="29.25" customHeight="1">
      <c r="A1410" s="384" t="s">
        <v>807</v>
      </c>
      <c r="B1410" s="384"/>
      <c r="C1410" s="384"/>
      <c r="D1410" s="384"/>
      <c r="E1410" s="365"/>
      <c r="F1410" s="365"/>
      <c r="G1410" s="365"/>
      <c r="H1410" s="365"/>
      <c r="I1410" s="365"/>
      <c r="J1410" s="365"/>
      <c r="K1410" s="365"/>
      <c r="L1410" s="365"/>
      <c r="M1410" s="365"/>
      <c r="N1410" s="365"/>
      <c r="O1410" s="365"/>
      <c r="P1410" s="365"/>
      <c r="Q1410" s="365"/>
      <c r="R1410" s="365"/>
      <c r="S1410" s="365"/>
      <c r="T1410" s="365"/>
      <c r="U1410" s="365"/>
      <c r="V1410" s="365"/>
      <c r="W1410" s="365"/>
      <c r="X1410" s="365"/>
      <c r="Y1410" s="365"/>
      <c r="Z1410" s="365"/>
      <c r="AA1410" s="365"/>
      <c r="AB1410" s="365"/>
      <c r="AC1410" s="365"/>
      <c r="AD1410" s="365"/>
      <c r="AE1410" s="365"/>
      <c r="AF1410" s="365"/>
      <c r="AG1410" s="365"/>
      <c r="AH1410" s="365"/>
      <c r="AI1410" s="365"/>
      <c r="AJ1410" s="365"/>
      <c r="AK1410" s="365"/>
      <c r="AL1410" s="365"/>
      <c r="AM1410" s="365"/>
      <c r="AN1410" s="365"/>
      <c r="AO1410" s="365"/>
      <c r="AP1410" s="365"/>
      <c r="AQ1410" s="365"/>
      <c r="AR1410" s="365"/>
      <c r="AS1410" s="365"/>
      <c r="AT1410" s="365"/>
      <c r="AU1410" s="365"/>
      <c r="AV1410" s="365"/>
      <c r="AW1410" s="365"/>
      <c r="AX1410" s="365"/>
      <c r="AY1410" s="365"/>
      <c r="AZ1410" s="365"/>
      <c r="BA1410" s="365"/>
      <c r="BB1410" s="365"/>
      <c r="BC1410" s="365"/>
      <c r="BD1410" s="365"/>
      <c r="BE1410" s="365"/>
      <c r="BF1410" s="365"/>
      <c r="BG1410" s="365"/>
      <c r="BH1410" s="365"/>
    </row>
    <row r="1411" spans="1:60" s="352" customFormat="1" ht="11.25" customHeight="1">
      <c r="A1411" s="356"/>
      <c r="B1411" s="33"/>
      <c r="C1411" s="33"/>
      <c r="D1411" s="33"/>
      <c r="E1411" s="351"/>
      <c r="F1411" s="351"/>
      <c r="G1411" s="351"/>
      <c r="H1411" s="351"/>
      <c r="I1411" s="351"/>
      <c r="J1411" s="351"/>
      <c r="K1411" s="351"/>
      <c r="L1411" s="351"/>
      <c r="M1411" s="351"/>
      <c r="N1411" s="351"/>
      <c r="O1411" s="351"/>
      <c r="P1411" s="351"/>
      <c r="Q1411" s="351"/>
      <c r="R1411" s="351"/>
      <c r="S1411" s="351"/>
      <c r="T1411" s="351"/>
      <c r="U1411" s="351"/>
      <c r="V1411" s="351"/>
      <c r="W1411" s="351"/>
      <c r="X1411" s="351"/>
      <c r="Y1411" s="351"/>
      <c r="Z1411" s="351"/>
      <c r="AA1411" s="351"/>
      <c r="AB1411" s="351"/>
      <c r="AC1411" s="351"/>
      <c r="AD1411" s="351"/>
      <c r="AE1411" s="351"/>
      <c r="AF1411" s="351"/>
      <c r="AG1411" s="351"/>
      <c r="AH1411" s="351"/>
      <c r="AI1411" s="351"/>
      <c r="AJ1411" s="351"/>
      <c r="AK1411" s="351"/>
      <c r="AL1411" s="351"/>
      <c r="AM1411" s="351"/>
      <c r="AN1411" s="351"/>
      <c r="AO1411" s="351"/>
      <c r="AP1411" s="351"/>
      <c r="AQ1411" s="351"/>
      <c r="AR1411" s="351"/>
      <c r="AS1411" s="351"/>
      <c r="AT1411" s="351"/>
      <c r="AU1411" s="351"/>
      <c r="AV1411" s="351"/>
      <c r="AW1411" s="351"/>
      <c r="AX1411" s="351"/>
      <c r="AY1411" s="351"/>
      <c r="AZ1411" s="351"/>
      <c r="BA1411" s="351"/>
      <c r="BB1411" s="351"/>
      <c r="BC1411" s="351"/>
      <c r="BD1411" s="351"/>
      <c r="BE1411" s="351"/>
      <c r="BF1411" s="351"/>
      <c r="BG1411" s="351"/>
      <c r="BH1411" s="351"/>
    </row>
    <row r="1412" spans="1:60" s="352" customFormat="1" ht="15.75" customHeight="1">
      <c r="A1412" s="356" t="s">
        <v>808</v>
      </c>
      <c r="B1412" s="357"/>
      <c r="C1412" s="358"/>
      <c r="E1412" s="351"/>
      <c r="F1412" s="351"/>
      <c r="G1412" s="351"/>
      <c r="H1412" s="351"/>
      <c r="I1412" s="351"/>
      <c r="J1412" s="351"/>
      <c r="K1412" s="351"/>
      <c r="L1412" s="351"/>
      <c r="M1412" s="351"/>
      <c r="N1412" s="351"/>
      <c r="O1412" s="351"/>
      <c r="P1412" s="351"/>
      <c r="Q1412" s="351"/>
      <c r="R1412" s="351"/>
      <c r="S1412" s="351"/>
      <c r="T1412" s="351"/>
      <c r="U1412" s="351"/>
      <c r="V1412" s="351"/>
      <c r="W1412" s="351"/>
      <c r="X1412" s="351"/>
      <c r="Y1412" s="351"/>
      <c r="Z1412" s="351"/>
      <c r="AA1412" s="351"/>
      <c r="AB1412" s="351"/>
      <c r="AC1412" s="351"/>
      <c r="AD1412" s="351"/>
      <c r="AE1412" s="351"/>
      <c r="AF1412" s="351"/>
      <c r="AG1412" s="351"/>
      <c r="AH1412" s="351"/>
      <c r="AI1412" s="351"/>
      <c r="AJ1412" s="351"/>
      <c r="AK1412" s="351"/>
      <c r="AL1412" s="351"/>
      <c r="AM1412" s="351"/>
      <c r="AN1412" s="351"/>
      <c r="AO1412" s="351"/>
      <c r="AP1412" s="351"/>
      <c r="AQ1412" s="351"/>
      <c r="AR1412" s="351"/>
      <c r="AS1412" s="351"/>
      <c r="AT1412" s="351"/>
      <c r="AU1412" s="351"/>
      <c r="AV1412" s="351"/>
      <c r="AW1412" s="351"/>
      <c r="AX1412" s="351"/>
      <c r="AY1412" s="351"/>
      <c r="AZ1412" s="351"/>
      <c r="BA1412" s="351"/>
      <c r="BB1412" s="351"/>
      <c r="BC1412" s="351"/>
      <c r="BD1412" s="351"/>
      <c r="BE1412" s="351"/>
      <c r="BF1412" s="351"/>
      <c r="BG1412" s="351"/>
      <c r="BH1412" s="351"/>
    </row>
    <row r="1413" spans="1:60" s="362" customFormat="1" ht="15.75">
      <c r="A1413" s="359" t="s">
        <v>806</v>
      </c>
      <c r="B1413" s="360"/>
      <c r="C1413" s="361"/>
      <c r="E1413" s="363"/>
      <c r="F1413" s="363"/>
      <c r="G1413" s="363"/>
      <c r="H1413" s="363"/>
      <c r="I1413" s="363"/>
      <c r="J1413" s="363"/>
      <c r="K1413" s="363"/>
      <c r="L1413" s="363"/>
      <c r="M1413" s="363"/>
      <c r="N1413" s="363"/>
      <c r="O1413" s="363"/>
      <c r="P1413" s="363"/>
      <c r="Q1413" s="363"/>
      <c r="R1413" s="363"/>
      <c r="S1413" s="363"/>
      <c r="T1413" s="363"/>
      <c r="U1413" s="363"/>
      <c r="V1413" s="363"/>
      <c r="W1413" s="363"/>
      <c r="X1413" s="363"/>
      <c r="Y1413" s="363"/>
      <c r="Z1413" s="363"/>
      <c r="AA1413" s="363"/>
      <c r="AB1413" s="363"/>
      <c r="AC1413" s="363"/>
      <c r="AD1413" s="363"/>
      <c r="AE1413" s="363"/>
      <c r="AF1413" s="363"/>
      <c r="AG1413" s="363"/>
      <c r="AH1413" s="363"/>
      <c r="AI1413" s="363"/>
      <c r="AJ1413" s="363"/>
      <c r="AK1413" s="363"/>
      <c r="AL1413" s="363"/>
      <c r="AM1413" s="363"/>
      <c r="AN1413" s="363"/>
      <c r="AO1413" s="363"/>
      <c r="AP1413" s="363"/>
      <c r="AQ1413" s="363"/>
      <c r="AR1413" s="363"/>
      <c r="AS1413" s="363"/>
      <c r="AT1413" s="363"/>
      <c r="AU1413" s="363"/>
      <c r="AV1413" s="363"/>
      <c r="AW1413" s="363"/>
      <c r="AX1413" s="363"/>
      <c r="AY1413" s="363"/>
      <c r="AZ1413" s="363"/>
      <c r="BA1413" s="363"/>
      <c r="BB1413" s="363"/>
      <c r="BC1413" s="363"/>
      <c r="BD1413" s="363"/>
      <c r="BE1413" s="363"/>
      <c r="BF1413" s="363"/>
      <c r="BG1413" s="363"/>
      <c r="BH1413" s="363"/>
    </row>
    <row r="1414" spans="1:60" s="368" customFormat="1" ht="29.25" customHeight="1">
      <c r="A1414" s="384" t="s">
        <v>1781</v>
      </c>
      <c r="B1414" s="384"/>
      <c r="C1414" s="384"/>
      <c r="D1414" s="384"/>
      <c r="E1414" s="367"/>
      <c r="F1414" s="367"/>
      <c r="G1414" s="367"/>
      <c r="H1414" s="367"/>
      <c r="I1414" s="367"/>
      <c r="J1414" s="367"/>
      <c r="K1414" s="367"/>
      <c r="L1414" s="367"/>
      <c r="M1414" s="367"/>
      <c r="N1414" s="367"/>
      <c r="O1414" s="367"/>
      <c r="P1414" s="367"/>
      <c r="Q1414" s="367"/>
      <c r="R1414" s="367"/>
      <c r="S1414" s="367"/>
      <c r="T1414" s="367"/>
      <c r="U1414" s="367"/>
      <c r="V1414" s="367"/>
      <c r="W1414" s="367"/>
      <c r="X1414" s="367"/>
      <c r="Y1414" s="367"/>
      <c r="Z1414" s="367"/>
      <c r="AA1414" s="367"/>
      <c r="AB1414" s="367"/>
      <c r="AC1414" s="367"/>
      <c r="AD1414" s="367"/>
      <c r="AE1414" s="367"/>
      <c r="AF1414" s="367"/>
      <c r="AG1414" s="367"/>
      <c r="AH1414" s="367"/>
      <c r="AI1414" s="367"/>
      <c r="AJ1414" s="367"/>
      <c r="AK1414" s="367"/>
      <c r="AL1414" s="367"/>
      <c r="AM1414" s="367"/>
      <c r="AN1414" s="367"/>
      <c r="AO1414" s="367"/>
      <c r="AP1414" s="367"/>
      <c r="AQ1414" s="367"/>
      <c r="AR1414" s="367"/>
      <c r="AS1414" s="367"/>
      <c r="AT1414" s="367"/>
      <c r="AU1414" s="367"/>
      <c r="AV1414" s="367"/>
      <c r="AW1414" s="367"/>
      <c r="AX1414" s="367"/>
      <c r="AY1414" s="367"/>
      <c r="AZ1414" s="367"/>
      <c r="BA1414" s="367"/>
      <c r="BB1414" s="367"/>
      <c r="BC1414" s="367"/>
      <c r="BD1414" s="367"/>
      <c r="BE1414" s="367"/>
      <c r="BF1414" s="367"/>
      <c r="BG1414" s="367"/>
      <c r="BH1414" s="367"/>
    </row>
    <row r="1415" spans="1:60" s="368" customFormat="1" ht="15.75" customHeight="1">
      <c r="A1415" s="364"/>
      <c r="B1415" s="364"/>
      <c r="C1415" s="364"/>
      <c r="D1415" s="364"/>
      <c r="E1415" s="367"/>
      <c r="F1415" s="367"/>
      <c r="G1415" s="367"/>
      <c r="H1415" s="367"/>
      <c r="I1415" s="367"/>
      <c r="J1415" s="367"/>
      <c r="K1415" s="367"/>
      <c r="L1415" s="367"/>
      <c r="M1415" s="367"/>
      <c r="N1415" s="367"/>
      <c r="O1415" s="367"/>
      <c r="P1415" s="367"/>
      <c r="Q1415" s="367"/>
      <c r="R1415" s="367"/>
      <c r="S1415" s="367"/>
      <c r="T1415" s="367"/>
      <c r="U1415" s="367"/>
      <c r="V1415" s="367"/>
      <c r="W1415" s="367"/>
      <c r="X1415" s="367"/>
      <c r="Y1415" s="367"/>
      <c r="Z1415" s="367"/>
      <c r="AA1415" s="367"/>
      <c r="AB1415" s="367"/>
      <c r="AC1415" s="367"/>
      <c r="AD1415" s="367"/>
      <c r="AE1415" s="367"/>
      <c r="AF1415" s="367"/>
      <c r="AG1415" s="367"/>
      <c r="AH1415" s="367"/>
      <c r="AI1415" s="367"/>
      <c r="AJ1415" s="367"/>
      <c r="AK1415" s="367"/>
      <c r="AL1415" s="367"/>
      <c r="AM1415" s="367"/>
      <c r="AN1415" s="367"/>
      <c r="AO1415" s="367"/>
      <c r="AP1415" s="367"/>
      <c r="AQ1415" s="367"/>
      <c r="AR1415" s="367"/>
      <c r="AS1415" s="367"/>
      <c r="AT1415" s="367"/>
      <c r="AU1415" s="367"/>
      <c r="AV1415" s="367"/>
      <c r="AW1415" s="367"/>
      <c r="AX1415" s="367"/>
      <c r="AY1415" s="367"/>
      <c r="AZ1415" s="367"/>
      <c r="BA1415" s="367"/>
      <c r="BB1415" s="367"/>
      <c r="BC1415" s="367"/>
      <c r="BD1415" s="367"/>
      <c r="BE1415" s="367"/>
      <c r="BF1415" s="367"/>
      <c r="BG1415" s="367"/>
      <c r="BH1415" s="367"/>
    </row>
    <row r="1416" spans="1:60" s="352" customFormat="1" ht="16.5" customHeight="1">
      <c r="A1416" s="356" t="s">
        <v>1782</v>
      </c>
      <c r="B1416" s="33"/>
      <c r="C1416" s="33"/>
      <c r="D1416" s="33"/>
      <c r="E1416" s="351"/>
      <c r="F1416" s="351"/>
      <c r="G1416" s="351"/>
      <c r="H1416" s="351"/>
      <c r="I1416" s="351"/>
      <c r="J1416" s="351"/>
      <c r="K1416" s="351"/>
      <c r="L1416" s="351"/>
      <c r="M1416" s="351"/>
      <c r="N1416" s="351"/>
      <c r="O1416" s="351"/>
      <c r="P1416" s="351"/>
      <c r="Q1416" s="351"/>
      <c r="R1416" s="351"/>
      <c r="S1416" s="351"/>
      <c r="T1416" s="351"/>
      <c r="U1416" s="351"/>
      <c r="V1416" s="351"/>
      <c r="W1416" s="351"/>
      <c r="X1416" s="351"/>
      <c r="Y1416" s="351"/>
      <c r="Z1416" s="351"/>
      <c r="AA1416" s="351"/>
      <c r="AB1416" s="351"/>
      <c r="AC1416" s="351"/>
      <c r="AD1416" s="351"/>
      <c r="AE1416" s="351"/>
      <c r="AF1416" s="351"/>
      <c r="AG1416" s="351"/>
      <c r="AH1416" s="351"/>
      <c r="AI1416" s="351"/>
      <c r="AJ1416" s="351"/>
      <c r="AK1416" s="351"/>
      <c r="AL1416" s="351"/>
      <c r="AM1416" s="351"/>
      <c r="AN1416" s="351"/>
      <c r="AO1416" s="351"/>
      <c r="AP1416" s="351"/>
      <c r="AQ1416" s="351"/>
      <c r="AR1416" s="351"/>
      <c r="AS1416" s="351"/>
      <c r="AT1416" s="351"/>
      <c r="AU1416" s="351"/>
      <c r="AV1416" s="351"/>
      <c r="AW1416" s="351"/>
      <c r="AX1416" s="351"/>
      <c r="AY1416" s="351"/>
      <c r="AZ1416" s="351"/>
      <c r="BA1416" s="351"/>
      <c r="BB1416" s="351"/>
      <c r="BC1416" s="351"/>
      <c r="BD1416" s="351"/>
      <c r="BE1416" s="351"/>
      <c r="BF1416" s="351"/>
      <c r="BG1416" s="351"/>
      <c r="BH1416" s="351"/>
    </row>
    <row r="1417" spans="1:60" s="352" customFormat="1" ht="11.25" customHeight="1">
      <c r="A1417" s="356"/>
      <c r="B1417" s="33"/>
      <c r="C1417" s="33"/>
      <c r="D1417" s="33"/>
      <c r="E1417" s="351"/>
      <c r="F1417" s="351"/>
      <c r="G1417" s="351"/>
      <c r="H1417" s="351"/>
      <c r="I1417" s="351"/>
      <c r="J1417" s="351"/>
      <c r="K1417" s="351"/>
      <c r="L1417" s="351"/>
      <c r="M1417" s="351"/>
      <c r="N1417" s="351"/>
      <c r="O1417" s="351"/>
      <c r="P1417" s="351"/>
      <c r="Q1417" s="351"/>
      <c r="R1417" s="351"/>
      <c r="S1417" s="351"/>
      <c r="T1417" s="351"/>
      <c r="U1417" s="351"/>
      <c r="V1417" s="351"/>
      <c r="W1417" s="351"/>
      <c r="X1417" s="351"/>
      <c r="Y1417" s="351"/>
      <c r="Z1417" s="351"/>
      <c r="AA1417" s="351"/>
      <c r="AB1417" s="351"/>
      <c r="AC1417" s="351"/>
      <c r="AD1417" s="351"/>
      <c r="AE1417" s="351"/>
      <c r="AF1417" s="351"/>
      <c r="AG1417" s="351"/>
      <c r="AH1417" s="351"/>
      <c r="AI1417" s="351"/>
      <c r="AJ1417" s="351"/>
      <c r="AK1417" s="351"/>
      <c r="AL1417" s="351"/>
      <c r="AM1417" s="351"/>
      <c r="AN1417" s="351"/>
      <c r="AO1417" s="351"/>
      <c r="AP1417" s="351"/>
      <c r="AQ1417" s="351"/>
      <c r="AR1417" s="351"/>
      <c r="AS1417" s="351"/>
      <c r="AT1417" s="351"/>
      <c r="AU1417" s="351"/>
      <c r="AV1417" s="351"/>
      <c r="AW1417" s="351"/>
      <c r="AX1417" s="351"/>
      <c r="AY1417" s="351"/>
      <c r="AZ1417" s="351"/>
      <c r="BA1417" s="351"/>
      <c r="BB1417" s="351"/>
      <c r="BC1417" s="351"/>
      <c r="BD1417" s="351"/>
      <c r="BE1417" s="351"/>
      <c r="BF1417" s="351"/>
      <c r="BG1417" s="351"/>
      <c r="BH1417" s="351"/>
    </row>
    <row r="1418" spans="1:60" s="352" customFormat="1" ht="15.75" customHeight="1">
      <c r="A1418" s="356" t="s">
        <v>1783</v>
      </c>
      <c r="B1418" s="357"/>
      <c r="C1418" s="358"/>
      <c r="E1418" s="351"/>
      <c r="F1418" s="351"/>
      <c r="G1418" s="351"/>
      <c r="H1418" s="351"/>
      <c r="I1418" s="351"/>
      <c r="J1418" s="351"/>
      <c r="K1418" s="351"/>
      <c r="L1418" s="351"/>
      <c r="M1418" s="351"/>
      <c r="N1418" s="351"/>
      <c r="O1418" s="351"/>
      <c r="P1418" s="351"/>
      <c r="Q1418" s="351"/>
      <c r="R1418" s="351"/>
      <c r="S1418" s="351"/>
      <c r="T1418" s="351"/>
      <c r="U1418" s="351"/>
      <c r="V1418" s="351"/>
      <c r="W1418" s="351"/>
      <c r="X1418" s="351"/>
      <c r="Y1418" s="351"/>
      <c r="Z1418" s="351"/>
      <c r="AA1418" s="351"/>
      <c r="AB1418" s="351"/>
      <c r="AC1418" s="351"/>
      <c r="AD1418" s="351"/>
      <c r="AE1418" s="351"/>
      <c r="AF1418" s="351"/>
      <c r="AG1418" s="351"/>
      <c r="AH1418" s="351"/>
      <c r="AI1418" s="351"/>
      <c r="AJ1418" s="351"/>
      <c r="AK1418" s="351"/>
      <c r="AL1418" s="351"/>
      <c r="AM1418" s="351"/>
      <c r="AN1418" s="351"/>
      <c r="AO1418" s="351"/>
      <c r="AP1418" s="351"/>
      <c r="AQ1418" s="351"/>
      <c r="AR1418" s="351"/>
      <c r="AS1418" s="351"/>
      <c r="AT1418" s="351"/>
      <c r="AU1418" s="351"/>
      <c r="AV1418" s="351"/>
      <c r="AW1418" s="351"/>
      <c r="AX1418" s="351"/>
      <c r="AY1418" s="351"/>
      <c r="AZ1418" s="351"/>
      <c r="BA1418" s="351"/>
      <c r="BB1418" s="351"/>
      <c r="BC1418" s="351"/>
      <c r="BD1418" s="351"/>
      <c r="BE1418" s="351"/>
      <c r="BF1418" s="351"/>
      <c r="BG1418" s="351"/>
      <c r="BH1418" s="351"/>
    </row>
    <row r="1419" spans="1:60" s="362" customFormat="1" ht="15.75">
      <c r="A1419" s="359" t="s">
        <v>1784</v>
      </c>
      <c r="B1419" s="360"/>
      <c r="C1419" s="361"/>
      <c r="E1419" s="363"/>
      <c r="F1419" s="363"/>
      <c r="G1419" s="363"/>
      <c r="H1419" s="363"/>
      <c r="I1419" s="363"/>
      <c r="J1419" s="363"/>
      <c r="K1419" s="363"/>
      <c r="L1419" s="363"/>
      <c r="M1419" s="363"/>
      <c r="N1419" s="363"/>
      <c r="O1419" s="363"/>
      <c r="P1419" s="363"/>
      <c r="Q1419" s="363"/>
      <c r="R1419" s="363"/>
      <c r="S1419" s="363"/>
      <c r="T1419" s="363"/>
      <c r="U1419" s="363"/>
      <c r="V1419" s="363"/>
      <c r="W1419" s="363"/>
      <c r="X1419" s="363"/>
      <c r="Y1419" s="363"/>
      <c r="Z1419" s="363"/>
      <c r="AA1419" s="363"/>
      <c r="AB1419" s="363"/>
      <c r="AC1419" s="363"/>
      <c r="AD1419" s="363"/>
      <c r="AE1419" s="363"/>
      <c r="AF1419" s="363"/>
      <c r="AG1419" s="363"/>
      <c r="AH1419" s="363"/>
      <c r="AI1419" s="363"/>
      <c r="AJ1419" s="363"/>
      <c r="AK1419" s="363"/>
      <c r="AL1419" s="363"/>
      <c r="AM1419" s="363"/>
      <c r="AN1419" s="363"/>
      <c r="AO1419" s="363"/>
      <c r="AP1419" s="363"/>
      <c r="AQ1419" s="363"/>
      <c r="AR1419" s="363"/>
      <c r="AS1419" s="363"/>
      <c r="AT1419" s="363"/>
      <c r="AU1419" s="363"/>
      <c r="AV1419" s="363"/>
      <c r="AW1419" s="363"/>
      <c r="AX1419" s="363"/>
      <c r="AY1419" s="363"/>
      <c r="AZ1419" s="363"/>
      <c r="BA1419" s="363"/>
      <c r="BB1419" s="363"/>
      <c r="BC1419" s="363"/>
      <c r="BD1419" s="363"/>
      <c r="BE1419" s="363"/>
      <c r="BF1419" s="363"/>
      <c r="BG1419" s="363"/>
      <c r="BH1419" s="363"/>
    </row>
    <row r="1420" spans="1:60" s="366" customFormat="1" ht="29.25" customHeight="1">
      <c r="A1420" s="384" t="s">
        <v>1785</v>
      </c>
      <c r="B1420" s="384"/>
      <c r="C1420" s="384"/>
      <c r="D1420" s="384"/>
      <c r="E1420" s="365"/>
      <c r="F1420" s="365"/>
      <c r="G1420" s="365"/>
      <c r="H1420" s="365"/>
      <c r="I1420" s="365"/>
      <c r="J1420" s="365"/>
      <c r="K1420" s="365"/>
      <c r="L1420" s="365"/>
      <c r="M1420" s="365"/>
      <c r="N1420" s="365"/>
      <c r="O1420" s="365"/>
      <c r="P1420" s="365"/>
      <c r="Q1420" s="365"/>
      <c r="R1420" s="365"/>
      <c r="S1420" s="365"/>
      <c r="T1420" s="365"/>
      <c r="U1420" s="365"/>
      <c r="V1420" s="365"/>
      <c r="W1420" s="365"/>
      <c r="X1420" s="365"/>
      <c r="Y1420" s="365"/>
      <c r="Z1420" s="365"/>
      <c r="AA1420" s="365"/>
      <c r="AB1420" s="365"/>
      <c r="AC1420" s="365"/>
      <c r="AD1420" s="365"/>
      <c r="AE1420" s="365"/>
      <c r="AF1420" s="365"/>
      <c r="AG1420" s="365"/>
      <c r="AH1420" s="365"/>
      <c r="AI1420" s="365"/>
      <c r="AJ1420" s="365"/>
      <c r="AK1420" s="365"/>
      <c r="AL1420" s="365"/>
      <c r="AM1420" s="365"/>
      <c r="AN1420" s="365"/>
      <c r="AO1420" s="365"/>
      <c r="AP1420" s="365"/>
      <c r="AQ1420" s="365"/>
      <c r="AR1420" s="365"/>
      <c r="AS1420" s="365"/>
      <c r="AT1420" s="365"/>
      <c r="AU1420" s="365"/>
      <c r="AV1420" s="365"/>
      <c r="AW1420" s="365"/>
      <c r="AX1420" s="365"/>
      <c r="AY1420" s="365"/>
      <c r="AZ1420" s="365"/>
      <c r="BA1420" s="365"/>
      <c r="BB1420" s="365"/>
      <c r="BC1420" s="365"/>
      <c r="BD1420" s="365"/>
      <c r="BE1420" s="365"/>
      <c r="BF1420" s="365"/>
      <c r="BG1420" s="365"/>
      <c r="BH1420" s="365"/>
    </row>
    <row r="1421" spans="1:60" s="368" customFormat="1" ht="15" customHeight="1">
      <c r="A1421" s="369"/>
      <c r="B1421" s="369"/>
      <c r="C1421" s="369"/>
      <c r="D1421" s="369"/>
      <c r="E1421" s="367"/>
      <c r="F1421" s="367"/>
      <c r="G1421" s="367"/>
      <c r="H1421" s="367"/>
      <c r="I1421" s="367"/>
      <c r="J1421" s="367"/>
      <c r="K1421" s="367"/>
      <c r="L1421" s="367"/>
      <c r="M1421" s="367"/>
      <c r="N1421" s="367"/>
      <c r="O1421" s="367"/>
      <c r="P1421" s="367"/>
      <c r="Q1421" s="367"/>
      <c r="R1421" s="367"/>
      <c r="S1421" s="367"/>
      <c r="T1421" s="367"/>
      <c r="U1421" s="367"/>
      <c r="V1421" s="367"/>
      <c r="W1421" s="367"/>
      <c r="X1421" s="367"/>
      <c r="Y1421" s="367"/>
      <c r="Z1421" s="367"/>
      <c r="AA1421" s="367"/>
      <c r="AB1421" s="367"/>
      <c r="AC1421" s="367"/>
      <c r="AD1421" s="367"/>
      <c r="AE1421" s="367"/>
      <c r="AF1421" s="367"/>
      <c r="AG1421" s="367"/>
      <c r="AH1421" s="367"/>
      <c r="AI1421" s="367"/>
      <c r="AJ1421" s="367"/>
      <c r="AK1421" s="367"/>
      <c r="AL1421" s="367"/>
      <c r="AM1421" s="367"/>
      <c r="AN1421" s="367"/>
      <c r="AO1421" s="367"/>
      <c r="AP1421" s="367"/>
      <c r="AQ1421" s="367"/>
      <c r="AR1421" s="367"/>
      <c r="AS1421" s="367"/>
      <c r="AT1421" s="367"/>
      <c r="AU1421" s="367"/>
      <c r="AV1421" s="367"/>
      <c r="AW1421" s="367"/>
      <c r="AX1421" s="367"/>
      <c r="AY1421" s="367"/>
      <c r="AZ1421" s="367"/>
      <c r="BA1421" s="367"/>
      <c r="BB1421" s="367"/>
      <c r="BC1421" s="367"/>
      <c r="BD1421" s="367"/>
      <c r="BE1421" s="367"/>
      <c r="BF1421" s="367"/>
      <c r="BG1421" s="367"/>
      <c r="BH1421" s="367"/>
    </row>
    <row r="1422" spans="1:60" s="356" customFormat="1" ht="15.75">
      <c r="A1422" s="356" t="s">
        <v>1786</v>
      </c>
      <c r="B1422" s="370"/>
      <c r="E1422" s="371"/>
      <c r="F1422" s="371"/>
      <c r="G1422" s="371"/>
      <c r="H1422" s="371"/>
      <c r="I1422" s="371"/>
      <c r="J1422" s="371"/>
      <c r="K1422" s="371"/>
      <c r="L1422" s="371"/>
      <c r="M1422" s="371"/>
      <c r="N1422" s="371"/>
      <c r="O1422" s="371"/>
      <c r="P1422" s="371"/>
      <c r="Q1422" s="371"/>
      <c r="R1422" s="371"/>
      <c r="S1422" s="371"/>
      <c r="T1422" s="371"/>
      <c r="U1422" s="371"/>
      <c r="V1422" s="371"/>
      <c r="W1422" s="371"/>
      <c r="X1422" s="371"/>
      <c r="Y1422" s="371"/>
      <c r="Z1422" s="371"/>
      <c r="AA1422" s="371"/>
      <c r="AB1422" s="371"/>
      <c r="AC1422" s="371"/>
      <c r="AD1422" s="371"/>
      <c r="AE1422" s="371"/>
      <c r="AF1422" s="371"/>
      <c r="AG1422" s="371"/>
      <c r="AH1422" s="371"/>
      <c r="AI1422" s="371"/>
      <c r="AJ1422" s="371"/>
      <c r="AK1422" s="371"/>
      <c r="AL1422" s="371"/>
      <c r="AM1422" s="371"/>
      <c r="AN1422" s="371"/>
      <c r="AO1422" s="371"/>
      <c r="AP1422" s="371"/>
      <c r="AQ1422" s="371"/>
      <c r="AR1422" s="371"/>
      <c r="AS1422" s="371"/>
      <c r="AT1422" s="371"/>
      <c r="AU1422" s="371"/>
      <c r="AV1422" s="371"/>
      <c r="AW1422" s="371"/>
      <c r="AX1422" s="371"/>
      <c r="AY1422" s="371"/>
      <c r="AZ1422" s="371"/>
      <c r="BA1422" s="371"/>
      <c r="BB1422" s="371"/>
      <c r="BC1422" s="371"/>
      <c r="BD1422" s="371"/>
      <c r="BE1422" s="371"/>
      <c r="BF1422" s="371"/>
      <c r="BG1422" s="371"/>
      <c r="BH1422" s="371"/>
    </row>
    <row r="1423" spans="2:60" s="372" customFormat="1" ht="15.75" hidden="1">
      <c r="B1423" s="373"/>
      <c r="E1423" s="374"/>
      <c r="F1423" s="374"/>
      <c r="G1423" s="374"/>
      <c r="H1423" s="374"/>
      <c r="I1423" s="374"/>
      <c r="J1423" s="374"/>
      <c r="K1423" s="374"/>
      <c r="L1423" s="374"/>
      <c r="M1423" s="374"/>
      <c r="N1423" s="374"/>
      <c r="O1423" s="374"/>
      <c r="P1423" s="374"/>
      <c r="Q1423" s="374"/>
      <c r="R1423" s="374"/>
      <c r="S1423" s="374"/>
      <c r="T1423" s="374"/>
      <c r="U1423" s="374"/>
      <c r="V1423" s="374"/>
      <c r="W1423" s="374"/>
      <c r="X1423" s="374"/>
      <c r="Y1423" s="374"/>
      <c r="Z1423" s="374"/>
      <c r="AA1423" s="374"/>
      <c r="AB1423" s="374"/>
      <c r="AC1423" s="374"/>
      <c r="AD1423" s="374"/>
      <c r="AE1423" s="374"/>
      <c r="AF1423" s="374"/>
      <c r="AG1423" s="374"/>
      <c r="AH1423" s="374"/>
      <c r="AI1423" s="374"/>
      <c r="AJ1423" s="374"/>
      <c r="AK1423" s="374"/>
      <c r="AL1423" s="374"/>
      <c r="AM1423" s="374"/>
      <c r="AN1423" s="374"/>
      <c r="AO1423" s="374"/>
      <c r="AP1423" s="374"/>
      <c r="AQ1423" s="374"/>
      <c r="AR1423" s="374"/>
      <c r="AS1423" s="374"/>
      <c r="AT1423" s="374"/>
      <c r="AU1423" s="374"/>
      <c r="AV1423" s="374"/>
      <c r="AW1423" s="374"/>
      <c r="AX1423" s="374"/>
      <c r="AY1423" s="374"/>
      <c r="AZ1423" s="374"/>
      <c r="BA1423" s="374"/>
      <c r="BB1423" s="374"/>
      <c r="BC1423" s="374"/>
      <c r="BD1423" s="374"/>
      <c r="BE1423" s="374"/>
      <c r="BF1423" s="374"/>
      <c r="BG1423" s="374"/>
      <c r="BH1423" s="374"/>
    </row>
    <row r="1424" spans="1:4" s="1" customFormat="1" ht="15.75" customHeight="1" hidden="1">
      <c r="A1424" s="375" t="s">
        <v>1787</v>
      </c>
      <c r="B1424" s="375"/>
      <c r="C1424" s="375"/>
      <c r="D1424" s="376"/>
    </row>
    <row r="1425" spans="1:4" s="1" customFormat="1" ht="15.75" customHeight="1" hidden="1">
      <c r="A1425" s="377" t="s">
        <v>806</v>
      </c>
      <c r="B1425" s="378"/>
      <c r="C1425" s="379"/>
      <c r="D1425" s="376"/>
    </row>
    <row r="1426" spans="1:4" s="381" customFormat="1" ht="43.5" customHeight="1" hidden="1">
      <c r="A1426" s="695" t="s">
        <v>1788</v>
      </c>
      <c r="B1426" s="695"/>
      <c r="C1426" s="695"/>
      <c r="D1426" s="695"/>
    </row>
    <row r="1427" spans="1:60" s="368" customFormat="1" ht="33" customHeight="1" hidden="1">
      <c r="A1427" s="691" t="s">
        <v>1789</v>
      </c>
      <c r="B1427" s="691"/>
      <c r="C1427" s="691"/>
      <c r="D1427" s="691"/>
      <c r="E1427" s="367"/>
      <c r="F1427" s="367"/>
      <c r="G1427" s="367"/>
      <c r="H1427" s="367"/>
      <c r="I1427" s="367"/>
      <c r="J1427" s="367"/>
      <c r="K1427" s="367"/>
      <c r="L1427" s="367"/>
      <c r="M1427" s="367"/>
      <c r="N1427" s="367"/>
      <c r="O1427" s="367"/>
      <c r="P1427" s="367"/>
      <c r="Q1427" s="367"/>
      <c r="R1427" s="367"/>
      <c r="S1427" s="367"/>
      <c r="T1427" s="367"/>
      <c r="U1427" s="367"/>
      <c r="V1427" s="367"/>
      <c r="W1427" s="367"/>
      <c r="X1427" s="367"/>
      <c r="Y1427" s="367"/>
      <c r="Z1427" s="367"/>
      <c r="AA1427" s="367"/>
      <c r="AB1427" s="367"/>
      <c r="AC1427" s="367"/>
      <c r="AD1427" s="367"/>
      <c r="AE1427" s="367"/>
      <c r="AF1427" s="367"/>
      <c r="AG1427" s="367"/>
      <c r="AH1427" s="367"/>
      <c r="AI1427" s="367"/>
      <c r="AJ1427" s="367"/>
      <c r="AK1427" s="367"/>
      <c r="AL1427" s="367"/>
      <c r="AM1427" s="367"/>
      <c r="AN1427" s="367"/>
      <c r="AO1427" s="367"/>
      <c r="AP1427" s="367"/>
      <c r="AQ1427" s="367"/>
      <c r="AR1427" s="367"/>
      <c r="AS1427" s="367"/>
      <c r="AT1427" s="367"/>
      <c r="AU1427" s="367"/>
      <c r="AV1427" s="367"/>
      <c r="AW1427" s="367"/>
      <c r="AX1427" s="367"/>
      <c r="AY1427" s="367"/>
      <c r="AZ1427" s="367"/>
      <c r="BA1427" s="367"/>
      <c r="BB1427" s="367"/>
      <c r="BC1427" s="367"/>
      <c r="BD1427" s="367"/>
      <c r="BE1427" s="367"/>
      <c r="BF1427" s="367"/>
      <c r="BG1427" s="367"/>
      <c r="BH1427" s="367"/>
    </row>
    <row r="1428" spans="1:4" s="381" customFormat="1" ht="14.25" customHeight="1" hidden="1">
      <c r="A1428" s="380"/>
      <c r="B1428" s="380"/>
      <c r="C1428" s="380"/>
      <c r="D1428" s="380"/>
    </row>
    <row r="1429" spans="1:4" s="1" customFormat="1" ht="15.75" customHeight="1" hidden="1">
      <c r="A1429" s="375" t="s">
        <v>1790</v>
      </c>
      <c r="B1429" s="375"/>
      <c r="C1429" s="375"/>
      <c r="D1429" s="376"/>
    </row>
    <row r="1430" spans="1:4" s="1" customFormat="1" ht="15.75" customHeight="1" hidden="1">
      <c r="A1430" s="377" t="s">
        <v>1791</v>
      </c>
      <c r="B1430" s="378"/>
      <c r="C1430" s="379"/>
      <c r="D1430" s="376"/>
    </row>
    <row r="1431" spans="1:4" s="381" customFormat="1" ht="28.5" customHeight="1" hidden="1">
      <c r="A1431" s="695" t="s">
        <v>1792</v>
      </c>
      <c r="B1431" s="695"/>
      <c r="C1431" s="695"/>
      <c r="D1431" s="695"/>
    </row>
    <row r="1432" spans="1:4" s="381" customFormat="1" ht="14.25" customHeight="1" hidden="1">
      <c r="A1432" s="380"/>
      <c r="B1432" s="380"/>
      <c r="C1432" s="380"/>
      <c r="D1432" s="380"/>
    </row>
    <row r="1433" spans="1:4" s="381" customFormat="1" ht="17.25" customHeight="1" hidden="1">
      <c r="A1433" s="380"/>
      <c r="B1433" s="380"/>
      <c r="C1433" s="380"/>
      <c r="D1433" s="380"/>
    </row>
    <row r="1434" spans="1:4" s="381" customFormat="1" ht="16.5" customHeight="1" hidden="1">
      <c r="A1434" s="380"/>
      <c r="B1434" s="380"/>
      <c r="C1434" s="380"/>
      <c r="D1434" s="380"/>
    </row>
    <row r="1435" spans="1:4" s="1" customFormat="1" ht="15.75" customHeight="1" hidden="1">
      <c r="A1435" s="375" t="s">
        <v>1793</v>
      </c>
      <c r="B1435" s="375"/>
      <c r="C1435" s="375"/>
      <c r="D1435" s="376"/>
    </row>
    <row r="1436" spans="1:4" s="1" customFormat="1" ht="15.75" customHeight="1" hidden="1">
      <c r="A1436" s="377" t="s">
        <v>806</v>
      </c>
      <c r="B1436" s="378"/>
      <c r="C1436" s="379"/>
      <c r="D1436" s="376"/>
    </row>
    <row r="1437" spans="1:4" s="381" customFormat="1" ht="45.75" customHeight="1" hidden="1">
      <c r="A1437" s="695" t="s">
        <v>1794</v>
      </c>
      <c r="B1437" s="695"/>
      <c r="C1437" s="695"/>
      <c r="D1437" s="695"/>
    </row>
    <row r="1438" spans="1:4" s="381" customFormat="1" ht="15.75" customHeight="1" hidden="1">
      <c r="A1438" s="380"/>
      <c r="B1438" s="380"/>
      <c r="C1438" s="380"/>
      <c r="D1438" s="380"/>
    </row>
    <row r="1439" spans="1:4" s="1" customFormat="1" ht="15.75" customHeight="1" hidden="1">
      <c r="A1439" s="375" t="s">
        <v>1795</v>
      </c>
      <c r="B1439" s="375"/>
      <c r="C1439" s="375"/>
      <c r="D1439" s="376"/>
    </row>
    <row r="1440" spans="1:4" s="1" customFormat="1" ht="15.75" customHeight="1" hidden="1">
      <c r="A1440" s="377" t="s">
        <v>1791</v>
      </c>
      <c r="B1440" s="378"/>
      <c r="C1440" s="379"/>
      <c r="D1440" s="376"/>
    </row>
    <row r="1441" spans="1:4" s="381" customFormat="1" ht="28.5" customHeight="1" hidden="1">
      <c r="A1441" s="695" t="s">
        <v>1796</v>
      </c>
      <c r="B1441" s="695"/>
      <c r="C1441" s="695"/>
      <c r="D1441" s="695"/>
    </row>
    <row r="1442" spans="1:4" s="381" customFormat="1" ht="15.75" customHeight="1" hidden="1">
      <c r="A1442" s="380"/>
      <c r="B1442" s="380"/>
      <c r="C1442" s="380"/>
      <c r="D1442" s="380"/>
    </row>
    <row r="1443" spans="1:60" s="352" customFormat="1" ht="15.75" customHeight="1">
      <c r="A1443" s="356" t="s">
        <v>1797</v>
      </c>
      <c r="B1443" s="357"/>
      <c r="C1443" s="358"/>
      <c r="D1443" s="355"/>
      <c r="E1443" s="351"/>
      <c r="F1443" s="351"/>
      <c r="G1443" s="351"/>
      <c r="H1443" s="351"/>
      <c r="I1443" s="351"/>
      <c r="J1443" s="351"/>
      <c r="K1443" s="351"/>
      <c r="L1443" s="351"/>
      <c r="M1443" s="351"/>
      <c r="N1443" s="351"/>
      <c r="O1443" s="351"/>
      <c r="P1443" s="351"/>
      <c r="Q1443" s="351"/>
      <c r="R1443" s="351"/>
      <c r="S1443" s="351"/>
      <c r="T1443" s="351"/>
      <c r="U1443" s="351"/>
      <c r="V1443" s="351"/>
      <c r="W1443" s="351"/>
      <c r="X1443" s="351"/>
      <c r="Y1443" s="351"/>
      <c r="Z1443" s="351"/>
      <c r="AA1443" s="351"/>
      <c r="AB1443" s="351"/>
      <c r="AC1443" s="351"/>
      <c r="AD1443" s="351"/>
      <c r="AE1443" s="351"/>
      <c r="AF1443" s="351"/>
      <c r="AG1443" s="351"/>
      <c r="AH1443" s="351"/>
      <c r="AI1443" s="351"/>
      <c r="AJ1443" s="351"/>
      <c r="AK1443" s="351"/>
      <c r="AL1443" s="351"/>
      <c r="AM1443" s="351"/>
      <c r="AN1443" s="351"/>
      <c r="AO1443" s="351"/>
      <c r="AP1443" s="351"/>
      <c r="AQ1443" s="351"/>
      <c r="AR1443" s="351"/>
      <c r="AS1443" s="351"/>
      <c r="AT1443" s="351"/>
      <c r="AU1443" s="351"/>
      <c r="AV1443" s="351"/>
      <c r="AW1443" s="351"/>
      <c r="AX1443" s="351"/>
      <c r="AY1443" s="351"/>
      <c r="AZ1443" s="351"/>
      <c r="BA1443" s="351"/>
      <c r="BB1443" s="351"/>
      <c r="BC1443" s="351"/>
      <c r="BD1443" s="351"/>
      <c r="BE1443" s="351"/>
      <c r="BF1443" s="351"/>
      <c r="BG1443" s="351"/>
      <c r="BH1443" s="351"/>
    </row>
    <row r="1444" spans="1:60" s="297" customFormat="1" ht="18.75" customHeight="1">
      <c r="A1444" s="359" t="s">
        <v>1791</v>
      </c>
      <c r="B1444" s="382"/>
      <c r="C1444" s="382"/>
      <c r="E1444" s="309"/>
      <c r="F1444" s="309"/>
      <c r="G1444" s="309"/>
      <c r="H1444" s="309"/>
      <c r="I1444" s="309"/>
      <c r="J1444" s="309"/>
      <c r="K1444" s="309"/>
      <c r="L1444" s="309"/>
      <c r="M1444" s="309"/>
      <c r="N1444" s="309"/>
      <c r="O1444" s="309"/>
      <c r="P1444" s="309"/>
      <c r="Q1444" s="309"/>
      <c r="R1444" s="309"/>
      <c r="S1444" s="309"/>
      <c r="T1444" s="309"/>
      <c r="U1444" s="309"/>
      <c r="V1444" s="309"/>
      <c r="W1444" s="309"/>
      <c r="X1444" s="309"/>
      <c r="Y1444" s="309"/>
      <c r="Z1444" s="309"/>
      <c r="AA1444" s="309"/>
      <c r="AB1444" s="309"/>
      <c r="AC1444" s="309"/>
      <c r="AD1444" s="309"/>
      <c r="AE1444" s="309"/>
      <c r="AF1444" s="309"/>
      <c r="AG1444" s="309"/>
      <c r="AH1444" s="309"/>
      <c r="AI1444" s="309"/>
      <c r="AJ1444" s="309"/>
      <c r="AK1444" s="309"/>
      <c r="AL1444" s="309"/>
      <c r="AM1444" s="309"/>
      <c r="AN1444" s="309"/>
      <c r="AO1444" s="309"/>
      <c r="AP1444" s="309"/>
      <c r="AQ1444" s="309"/>
      <c r="AR1444" s="309"/>
      <c r="AS1444" s="309"/>
      <c r="AT1444" s="309"/>
      <c r="AU1444" s="309"/>
      <c r="AV1444" s="309"/>
      <c r="AW1444" s="309"/>
      <c r="AX1444" s="309"/>
      <c r="AY1444" s="309"/>
      <c r="AZ1444" s="309"/>
      <c r="BA1444" s="309"/>
      <c r="BB1444" s="309"/>
      <c r="BC1444" s="309"/>
      <c r="BD1444" s="309"/>
      <c r="BE1444" s="309"/>
      <c r="BF1444" s="309"/>
      <c r="BG1444" s="309"/>
      <c r="BH1444" s="309"/>
    </row>
    <row r="1445" spans="1:60" s="297" customFormat="1" ht="33" customHeight="1">
      <c r="A1445" s="699" t="s">
        <v>1798</v>
      </c>
      <c r="B1445" s="699"/>
      <c r="C1445" s="699"/>
      <c r="D1445" s="699"/>
      <c r="E1445" s="309"/>
      <c r="F1445" s="309"/>
      <c r="G1445" s="309"/>
      <c r="H1445" s="309"/>
      <c r="I1445" s="309"/>
      <c r="J1445" s="309"/>
      <c r="K1445" s="309"/>
      <c r="L1445" s="309"/>
      <c r="M1445" s="309"/>
      <c r="N1445" s="309"/>
      <c r="O1445" s="309"/>
      <c r="P1445" s="309"/>
      <c r="Q1445" s="309"/>
      <c r="R1445" s="309"/>
      <c r="S1445" s="309"/>
      <c r="T1445" s="309"/>
      <c r="U1445" s="309"/>
      <c r="V1445" s="309"/>
      <c r="W1445" s="309"/>
      <c r="X1445" s="309"/>
      <c r="Y1445" s="309"/>
      <c r="Z1445" s="309"/>
      <c r="AA1445" s="309"/>
      <c r="AB1445" s="309"/>
      <c r="AC1445" s="309"/>
      <c r="AD1445" s="309"/>
      <c r="AE1445" s="309"/>
      <c r="AF1445" s="309"/>
      <c r="AG1445" s="309"/>
      <c r="AH1445" s="309"/>
      <c r="AI1445" s="309"/>
      <c r="AJ1445" s="309"/>
      <c r="AK1445" s="309"/>
      <c r="AL1445" s="309"/>
      <c r="AM1445" s="309"/>
      <c r="AN1445" s="309"/>
      <c r="AO1445" s="309"/>
      <c r="AP1445" s="309"/>
      <c r="AQ1445" s="309"/>
      <c r="AR1445" s="309"/>
      <c r="AS1445" s="309"/>
      <c r="AT1445" s="309"/>
      <c r="AU1445" s="309"/>
      <c r="AV1445" s="309"/>
      <c r="AW1445" s="309"/>
      <c r="AX1445" s="309"/>
      <c r="AY1445" s="309"/>
      <c r="AZ1445" s="309"/>
      <c r="BA1445" s="309"/>
      <c r="BB1445" s="309"/>
      <c r="BC1445" s="309"/>
      <c r="BD1445" s="309"/>
      <c r="BE1445" s="309"/>
      <c r="BF1445" s="309"/>
      <c r="BG1445" s="309"/>
      <c r="BH1445" s="309"/>
    </row>
    <row r="1446" spans="1:60" s="368" customFormat="1" ht="33" customHeight="1" hidden="1">
      <c r="A1446" s="691" t="s">
        <v>1799</v>
      </c>
      <c r="B1446" s="691"/>
      <c r="C1446" s="691"/>
      <c r="D1446" s="691"/>
      <c r="E1446" s="367"/>
      <c r="F1446" s="367"/>
      <c r="G1446" s="367"/>
      <c r="H1446" s="367"/>
      <c r="I1446" s="367"/>
      <c r="J1446" s="367"/>
      <c r="K1446" s="367"/>
      <c r="L1446" s="367"/>
      <c r="M1446" s="367"/>
      <c r="N1446" s="367"/>
      <c r="O1446" s="367"/>
      <c r="P1446" s="367"/>
      <c r="Q1446" s="367"/>
      <c r="R1446" s="367"/>
      <c r="S1446" s="367"/>
      <c r="T1446" s="367"/>
      <c r="U1446" s="367"/>
      <c r="V1446" s="367"/>
      <c r="W1446" s="367"/>
      <c r="X1446" s="367"/>
      <c r="Y1446" s="367"/>
      <c r="Z1446" s="367"/>
      <c r="AA1446" s="367"/>
      <c r="AB1446" s="367"/>
      <c r="AC1446" s="367"/>
      <c r="AD1446" s="367"/>
      <c r="AE1446" s="367"/>
      <c r="AF1446" s="367"/>
      <c r="AG1446" s="367"/>
      <c r="AH1446" s="367"/>
      <c r="AI1446" s="367"/>
      <c r="AJ1446" s="367"/>
      <c r="AK1446" s="367"/>
      <c r="AL1446" s="367"/>
      <c r="AM1446" s="367"/>
      <c r="AN1446" s="367"/>
      <c r="AO1446" s="367"/>
      <c r="AP1446" s="367"/>
      <c r="AQ1446" s="367"/>
      <c r="AR1446" s="367"/>
      <c r="AS1446" s="367"/>
      <c r="AT1446" s="367"/>
      <c r="AU1446" s="367"/>
      <c r="AV1446" s="367"/>
      <c r="AW1446" s="367"/>
      <c r="AX1446" s="367"/>
      <c r="AY1446" s="367"/>
      <c r="AZ1446" s="367"/>
      <c r="BA1446" s="367"/>
      <c r="BB1446" s="367"/>
      <c r="BC1446" s="367"/>
      <c r="BD1446" s="367"/>
      <c r="BE1446" s="367"/>
      <c r="BF1446" s="367"/>
      <c r="BG1446" s="367"/>
      <c r="BH1446" s="367"/>
    </row>
    <row r="1447" spans="1:60" s="372" customFormat="1" ht="15.75" customHeight="1" hidden="1">
      <c r="A1447" s="369"/>
      <c r="B1447" s="369"/>
      <c r="C1447" s="369"/>
      <c r="D1447" s="369"/>
      <c r="E1447" s="374"/>
      <c r="F1447" s="374"/>
      <c r="G1447" s="374"/>
      <c r="H1447" s="374"/>
      <c r="I1447" s="374"/>
      <c r="J1447" s="374"/>
      <c r="K1447" s="374"/>
      <c r="L1447" s="374"/>
      <c r="M1447" s="374"/>
      <c r="N1447" s="374"/>
      <c r="O1447" s="374"/>
      <c r="P1447" s="374"/>
      <c r="Q1447" s="374"/>
      <c r="R1447" s="374"/>
      <c r="S1447" s="374"/>
      <c r="T1447" s="374"/>
      <c r="U1447" s="374"/>
      <c r="V1447" s="374"/>
      <c r="W1447" s="374"/>
      <c r="X1447" s="374"/>
      <c r="Y1447" s="374"/>
      <c r="Z1447" s="374"/>
      <c r="AA1447" s="374"/>
      <c r="AB1447" s="374"/>
      <c r="AC1447" s="374"/>
      <c r="AD1447" s="374"/>
      <c r="AE1447" s="374"/>
      <c r="AF1447" s="374"/>
      <c r="AG1447" s="374"/>
      <c r="AH1447" s="374"/>
      <c r="AI1447" s="374"/>
      <c r="AJ1447" s="374"/>
      <c r="AK1447" s="374"/>
      <c r="AL1447" s="374"/>
      <c r="AM1447" s="374"/>
      <c r="AN1447" s="374"/>
      <c r="AO1447" s="374"/>
      <c r="AP1447" s="374"/>
      <c r="AQ1447" s="374"/>
      <c r="AR1447" s="374"/>
      <c r="AS1447" s="374"/>
      <c r="AT1447" s="374"/>
      <c r="AU1447" s="374"/>
      <c r="AV1447" s="374"/>
      <c r="AW1447" s="374"/>
      <c r="AX1447" s="374"/>
      <c r="AY1447" s="374"/>
      <c r="AZ1447" s="374"/>
      <c r="BA1447" s="374"/>
      <c r="BB1447" s="374"/>
      <c r="BC1447" s="374"/>
      <c r="BD1447" s="374"/>
      <c r="BE1447" s="374"/>
      <c r="BF1447" s="374"/>
      <c r="BG1447" s="374"/>
      <c r="BH1447" s="374"/>
    </row>
    <row r="1448" spans="1:4" s="1" customFormat="1" ht="15.75" hidden="1">
      <c r="A1448" s="386" t="s">
        <v>1800</v>
      </c>
      <c r="B1448" s="387"/>
      <c r="C1448" s="387"/>
      <c r="D1448" s="376"/>
    </row>
    <row r="1449" spans="1:4" s="1" customFormat="1" ht="15.75" hidden="1">
      <c r="A1449" s="377" t="s">
        <v>1791</v>
      </c>
      <c r="B1449" s="378"/>
      <c r="C1449" s="379"/>
      <c r="D1449" s="376"/>
    </row>
    <row r="1450" spans="1:4" s="381" customFormat="1" ht="31.5" customHeight="1" hidden="1">
      <c r="A1450" s="695" t="s">
        <v>1801</v>
      </c>
      <c r="B1450" s="695"/>
      <c r="C1450" s="695"/>
      <c r="D1450" s="695"/>
    </row>
    <row r="1451" spans="1:4" s="381" customFormat="1" ht="15.75" customHeight="1" hidden="1">
      <c r="A1451" s="380"/>
      <c r="B1451" s="380"/>
      <c r="C1451" s="380"/>
      <c r="D1451" s="380"/>
    </row>
    <row r="1452" spans="1:4" s="1" customFormat="1" ht="15.75" hidden="1">
      <c r="A1452" s="386" t="s">
        <v>1802</v>
      </c>
      <c r="B1452" s="387"/>
      <c r="C1452" s="387"/>
      <c r="D1452" s="376"/>
    </row>
    <row r="1453" spans="1:4" s="1" customFormat="1" ht="15.75" hidden="1">
      <c r="A1453" s="377" t="s">
        <v>1791</v>
      </c>
      <c r="B1453" s="378"/>
      <c r="C1453" s="379"/>
      <c r="D1453" s="376"/>
    </row>
    <row r="1454" spans="1:4" s="381" customFormat="1" ht="105" customHeight="1" hidden="1">
      <c r="A1454" s="695" t="s">
        <v>1803</v>
      </c>
      <c r="B1454" s="695"/>
      <c r="C1454" s="695"/>
      <c r="D1454" s="695"/>
    </row>
    <row r="1455" spans="1:4" s="381" customFormat="1" ht="15.75" customHeight="1" hidden="1">
      <c r="A1455" s="380"/>
      <c r="B1455" s="380"/>
      <c r="C1455" s="380"/>
      <c r="D1455" s="380"/>
    </row>
    <row r="1456" spans="1:4" s="1" customFormat="1" ht="13.5" hidden="1">
      <c r="A1456" s="697" t="s">
        <v>1804</v>
      </c>
      <c r="B1456" s="698"/>
      <c r="C1456" s="698"/>
      <c r="D1456" s="698"/>
    </row>
    <row r="1457" spans="1:4" s="1" customFormat="1" ht="15.75" hidden="1">
      <c r="A1457" s="377" t="s">
        <v>1791</v>
      </c>
      <c r="B1457" s="378"/>
      <c r="C1457" s="379"/>
      <c r="D1457" s="376"/>
    </row>
    <row r="1458" spans="1:4" s="381" customFormat="1" ht="29.25" customHeight="1" hidden="1">
      <c r="A1458" s="695" t="s">
        <v>1805</v>
      </c>
      <c r="B1458" s="695"/>
      <c r="C1458" s="695"/>
      <c r="D1458" s="695"/>
    </row>
    <row r="1459" spans="1:4" s="381" customFormat="1" ht="15" customHeight="1" hidden="1">
      <c r="A1459" s="380"/>
      <c r="B1459" s="380"/>
      <c r="C1459" s="380"/>
      <c r="D1459" s="380"/>
    </row>
    <row r="1460" spans="1:60" s="390" customFormat="1" ht="16.5" customHeight="1" hidden="1">
      <c r="A1460" s="372" t="s">
        <v>1806</v>
      </c>
      <c r="B1460" s="388"/>
      <c r="C1460" s="389"/>
      <c r="E1460" s="391"/>
      <c r="F1460" s="391"/>
      <c r="G1460" s="391"/>
      <c r="H1460" s="391"/>
      <c r="I1460" s="391"/>
      <c r="J1460" s="391"/>
      <c r="K1460" s="391"/>
      <c r="L1460" s="391"/>
      <c r="M1460" s="391"/>
      <c r="N1460" s="391"/>
      <c r="O1460" s="391"/>
      <c r="P1460" s="391"/>
      <c r="Q1460" s="391"/>
      <c r="R1460" s="391"/>
      <c r="S1460" s="391"/>
      <c r="T1460" s="391"/>
      <c r="U1460" s="391"/>
      <c r="V1460" s="391"/>
      <c r="W1460" s="391"/>
      <c r="X1460" s="391"/>
      <c r="Y1460" s="391"/>
      <c r="Z1460" s="391"/>
      <c r="AA1460" s="391"/>
      <c r="AB1460" s="391"/>
      <c r="AC1460" s="391"/>
      <c r="AD1460" s="391"/>
      <c r="AE1460" s="391"/>
      <c r="AF1460" s="391"/>
      <c r="AG1460" s="391"/>
      <c r="AH1460" s="391"/>
      <c r="AI1460" s="391"/>
      <c r="AJ1460" s="391"/>
      <c r="AK1460" s="391"/>
      <c r="AL1460" s="391"/>
      <c r="AM1460" s="391"/>
      <c r="AN1460" s="391"/>
      <c r="AO1460" s="391"/>
      <c r="AP1460" s="391"/>
      <c r="AQ1460" s="391"/>
      <c r="AR1460" s="391"/>
      <c r="AS1460" s="391"/>
      <c r="AT1460" s="391"/>
      <c r="AU1460" s="391"/>
      <c r="AV1460" s="391"/>
      <c r="AW1460" s="391"/>
      <c r="AX1460" s="391"/>
      <c r="AY1460" s="391"/>
      <c r="AZ1460" s="391"/>
      <c r="BA1460" s="391"/>
      <c r="BB1460" s="391"/>
      <c r="BC1460" s="391"/>
      <c r="BD1460" s="391"/>
      <c r="BE1460" s="391"/>
      <c r="BF1460" s="391"/>
      <c r="BG1460" s="391"/>
      <c r="BH1460" s="391"/>
    </row>
    <row r="1461" spans="1:60" s="394" customFormat="1" ht="15" customHeight="1" hidden="1">
      <c r="A1461" s="377" t="s">
        <v>806</v>
      </c>
      <c r="B1461" s="392"/>
      <c r="C1461" s="393"/>
      <c r="E1461" s="395"/>
      <c r="F1461" s="395"/>
      <c r="G1461" s="395"/>
      <c r="H1461" s="395"/>
      <c r="I1461" s="395"/>
      <c r="J1461" s="395"/>
      <c r="K1461" s="395"/>
      <c r="L1461" s="395"/>
      <c r="M1461" s="395"/>
      <c r="N1461" s="395"/>
      <c r="O1461" s="395"/>
      <c r="P1461" s="395"/>
      <c r="Q1461" s="395"/>
      <c r="R1461" s="395"/>
      <c r="S1461" s="395"/>
      <c r="T1461" s="395"/>
      <c r="U1461" s="395"/>
      <c r="V1461" s="395"/>
      <c r="W1461" s="395"/>
      <c r="X1461" s="395"/>
      <c r="Y1461" s="395"/>
      <c r="Z1461" s="395"/>
      <c r="AA1461" s="395"/>
      <c r="AB1461" s="395"/>
      <c r="AC1461" s="395"/>
      <c r="AD1461" s="395"/>
      <c r="AE1461" s="395"/>
      <c r="AF1461" s="395"/>
      <c r="AG1461" s="395"/>
      <c r="AH1461" s="395"/>
      <c r="AI1461" s="395"/>
      <c r="AJ1461" s="395"/>
      <c r="AK1461" s="395"/>
      <c r="AL1461" s="395"/>
      <c r="AM1461" s="395"/>
      <c r="AN1461" s="395"/>
      <c r="AO1461" s="395"/>
      <c r="AP1461" s="395"/>
      <c r="AQ1461" s="395"/>
      <c r="AR1461" s="395"/>
      <c r="AS1461" s="395"/>
      <c r="AT1461" s="395"/>
      <c r="AU1461" s="395"/>
      <c r="AV1461" s="395"/>
      <c r="AW1461" s="395"/>
      <c r="AX1461" s="395"/>
      <c r="AY1461" s="395"/>
      <c r="AZ1461" s="395"/>
      <c r="BA1461" s="395"/>
      <c r="BB1461" s="395"/>
      <c r="BC1461" s="395"/>
      <c r="BD1461" s="395"/>
      <c r="BE1461" s="395"/>
      <c r="BF1461" s="395"/>
      <c r="BG1461" s="395"/>
      <c r="BH1461" s="395"/>
    </row>
    <row r="1462" spans="1:60" s="394" customFormat="1" ht="57.75" customHeight="1" hidden="1">
      <c r="A1462" s="691" t="s">
        <v>1807</v>
      </c>
      <c r="B1462" s="691"/>
      <c r="C1462" s="691"/>
      <c r="D1462" s="691"/>
      <c r="E1462" s="395"/>
      <c r="F1462" s="395"/>
      <c r="G1462" s="395"/>
      <c r="H1462" s="395"/>
      <c r="I1462" s="395"/>
      <c r="J1462" s="395"/>
      <c r="K1462" s="395"/>
      <c r="L1462" s="395"/>
      <c r="M1462" s="395"/>
      <c r="N1462" s="395"/>
      <c r="O1462" s="395"/>
      <c r="P1462" s="395"/>
      <c r="Q1462" s="395"/>
      <c r="R1462" s="395"/>
      <c r="S1462" s="395"/>
      <c r="T1462" s="395"/>
      <c r="U1462" s="395"/>
      <c r="V1462" s="395"/>
      <c r="W1462" s="395"/>
      <c r="X1462" s="395"/>
      <c r="Y1462" s="395"/>
      <c r="Z1462" s="395"/>
      <c r="AA1462" s="395"/>
      <c r="AB1462" s="395"/>
      <c r="AC1462" s="395"/>
      <c r="AD1462" s="395"/>
      <c r="AE1462" s="395"/>
      <c r="AF1462" s="395"/>
      <c r="AG1462" s="395"/>
      <c r="AH1462" s="395"/>
      <c r="AI1462" s="395"/>
      <c r="AJ1462" s="395"/>
      <c r="AK1462" s="395"/>
      <c r="AL1462" s="395"/>
      <c r="AM1462" s="395"/>
      <c r="AN1462" s="395"/>
      <c r="AO1462" s="395"/>
      <c r="AP1462" s="395"/>
      <c r="AQ1462" s="395"/>
      <c r="AR1462" s="395"/>
      <c r="AS1462" s="395"/>
      <c r="AT1462" s="395"/>
      <c r="AU1462" s="395"/>
      <c r="AV1462" s="395"/>
      <c r="AW1462" s="395"/>
      <c r="AX1462" s="395"/>
      <c r="AY1462" s="395"/>
      <c r="AZ1462" s="395"/>
      <c r="BA1462" s="395"/>
      <c r="BB1462" s="395"/>
      <c r="BC1462" s="395"/>
      <c r="BD1462" s="395"/>
      <c r="BE1462" s="395"/>
      <c r="BF1462" s="395"/>
      <c r="BG1462" s="395"/>
      <c r="BH1462" s="395"/>
    </row>
    <row r="1463" spans="1:60" s="390" customFormat="1" ht="15.75" hidden="1">
      <c r="A1463" s="377" t="s">
        <v>1791</v>
      </c>
      <c r="B1463" s="388"/>
      <c r="C1463" s="389"/>
      <c r="E1463" s="391"/>
      <c r="F1463" s="391"/>
      <c r="G1463" s="391"/>
      <c r="H1463" s="391"/>
      <c r="I1463" s="391"/>
      <c r="J1463" s="391"/>
      <c r="K1463" s="391"/>
      <c r="L1463" s="391"/>
      <c r="M1463" s="391"/>
      <c r="N1463" s="391"/>
      <c r="O1463" s="391"/>
      <c r="P1463" s="391"/>
      <c r="Q1463" s="391"/>
      <c r="R1463" s="391"/>
      <c r="S1463" s="391"/>
      <c r="T1463" s="391"/>
      <c r="U1463" s="391"/>
      <c r="V1463" s="391"/>
      <c r="W1463" s="391"/>
      <c r="X1463" s="391"/>
      <c r="Y1463" s="391"/>
      <c r="Z1463" s="391"/>
      <c r="AA1463" s="391"/>
      <c r="AB1463" s="391"/>
      <c r="AC1463" s="391"/>
      <c r="AD1463" s="391"/>
      <c r="AE1463" s="391"/>
      <c r="AF1463" s="391"/>
      <c r="AG1463" s="391"/>
      <c r="AH1463" s="391"/>
      <c r="AI1463" s="391"/>
      <c r="AJ1463" s="391"/>
      <c r="AK1463" s="391"/>
      <c r="AL1463" s="391"/>
      <c r="AM1463" s="391"/>
      <c r="AN1463" s="391"/>
      <c r="AO1463" s="391"/>
      <c r="AP1463" s="391"/>
      <c r="AQ1463" s="391"/>
      <c r="AR1463" s="391"/>
      <c r="AS1463" s="391"/>
      <c r="AT1463" s="391"/>
      <c r="AU1463" s="391"/>
      <c r="AV1463" s="391"/>
      <c r="AW1463" s="391"/>
      <c r="AX1463" s="391"/>
      <c r="AY1463" s="391"/>
      <c r="AZ1463" s="391"/>
      <c r="BA1463" s="391"/>
      <c r="BB1463" s="391"/>
      <c r="BC1463" s="391"/>
      <c r="BD1463" s="391"/>
      <c r="BE1463" s="391"/>
      <c r="BF1463" s="391"/>
      <c r="BG1463" s="391"/>
      <c r="BH1463" s="391"/>
    </row>
    <row r="1464" spans="1:60" s="394" customFormat="1" ht="73.5" customHeight="1" hidden="1">
      <c r="A1464" s="691" t="s">
        <v>1808</v>
      </c>
      <c r="B1464" s="691"/>
      <c r="C1464" s="691"/>
      <c r="D1464" s="691"/>
      <c r="E1464" s="395"/>
      <c r="F1464" s="395"/>
      <c r="G1464" s="395"/>
      <c r="H1464" s="395"/>
      <c r="I1464" s="395"/>
      <c r="J1464" s="395"/>
      <c r="K1464" s="395"/>
      <c r="L1464" s="395"/>
      <c r="M1464" s="395"/>
      <c r="N1464" s="395"/>
      <c r="O1464" s="395"/>
      <c r="P1464" s="395"/>
      <c r="Q1464" s="395"/>
      <c r="R1464" s="395"/>
      <c r="S1464" s="395"/>
      <c r="T1464" s="395"/>
      <c r="U1464" s="395"/>
      <c r="V1464" s="395"/>
      <c r="W1464" s="395"/>
      <c r="X1464" s="395"/>
      <c r="Y1464" s="395"/>
      <c r="Z1464" s="395"/>
      <c r="AA1464" s="395"/>
      <c r="AB1464" s="395"/>
      <c r="AC1464" s="395"/>
      <c r="AD1464" s="395"/>
      <c r="AE1464" s="395"/>
      <c r="AF1464" s="395"/>
      <c r="AG1464" s="395"/>
      <c r="AH1464" s="395"/>
      <c r="AI1464" s="395"/>
      <c r="AJ1464" s="395"/>
      <c r="AK1464" s="395"/>
      <c r="AL1464" s="395"/>
      <c r="AM1464" s="395"/>
      <c r="AN1464" s="395"/>
      <c r="AO1464" s="395"/>
      <c r="AP1464" s="395"/>
      <c r="AQ1464" s="395"/>
      <c r="AR1464" s="395"/>
      <c r="AS1464" s="395"/>
      <c r="AT1464" s="395"/>
      <c r="AU1464" s="395"/>
      <c r="AV1464" s="395"/>
      <c r="AW1464" s="395"/>
      <c r="AX1464" s="395"/>
      <c r="AY1464" s="395"/>
      <c r="AZ1464" s="395"/>
      <c r="BA1464" s="395"/>
      <c r="BB1464" s="395"/>
      <c r="BC1464" s="395"/>
      <c r="BD1464" s="395"/>
      <c r="BE1464" s="395"/>
      <c r="BF1464" s="395"/>
      <c r="BG1464" s="395"/>
      <c r="BH1464" s="395"/>
    </row>
    <row r="1465" spans="1:60" s="398" customFormat="1" ht="15.75" customHeight="1" hidden="1">
      <c r="A1465" s="396"/>
      <c r="B1465" s="369"/>
      <c r="C1465" s="369"/>
      <c r="D1465" s="369"/>
      <c r="E1465" s="397"/>
      <c r="F1465" s="397"/>
      <c r="G1465" s="397"/>
      <c r="H1465" s="397"/>
      <c r="I1465" s="397"/>
      <c r="J1465" s="397"/>
      <c r="K1465" s="397"/>
      <c r="L1465" s="397"/>
      <c r="M1465" s="397"/>
      <c r="N1465" s="397"/>
      <c r="O1465" s="397"/>
      <c r="P1465" s="397"/>
      <c r="Q1465" s="397"/>
      <c r="R1465" s="397"/>
      <c r="S1465" s="397"/>
      <c r="T1465" s="397"/>
      <c r="U1465" s="397"/>
      <c r="V1465" s="397"/>
      <c r="W1465" s="397"/>
      <c r="X1465" s="397"/>
      <c r="Y1465" s="397"/>
      <c r="Z1465" s="397"/>
      <c r="AA1465" s="397"/>
      <c r="AB1465" s="397"/>
      <c r="AC1465" s="397"/>
      <c r="AD1465" s="397"/>
      <c r="AE1465" s="397"/>
      <c r="AF1465" s="397"/>
      <c r="AG1465" s="397"/>
      <c r="AH1465" s="397"/>
      <c r="AI1465" s="397"/>
      <c r="AJ1465" s="397"/>
      <c r="AK1465" s="397"/>
      <c r="AL1465" s="397"/>
      <c r="AM1465" s="397"/>
      <c r="AN1465" s="397"/>
      <c r="AO1465" s="397"/>
      <c r="AP1465" s="397"/>
      <c r="AQ1465" s="397"/>
      <c r="AR1465" s="397"/>
      <c r="AS1465" s="397"/>
      <c r="AT1465" s="397"/>
      <c r="AU1465" s="397"/>
      <c r="AV1465" s="397"/>
      <c r="AW1465" s="397"/>
      <c r="AX1465" s="397"/>
      <c r="AY1465" s="397"/>
      <c r="AZ1465" s="397"/>
      <c r="BA1465" s="397"/>
      <c r="BB1465" s="397"/>
      <c r="BC1465" s="397"/>
      <c r="BD1465" s="397"/>
      <c r="BE1465" s="397"/>
      <c r="BF1465" s="397"/>
      <c r="BG1465" s="397"/>
      <c r="BH1465" s="397"/>
    </row>
    <row r="1466" spans="1:60" s="390" customFormat="1" ht="15.75" hidden="1">
      <c r="A1466" s="372" t="s">
        <v>1809</v>
      </c>
      <c r="B1466" s="373"/>
      <c r="C1466" s="372"/>
      <c r="D1466" s="372"/>
      <c r="E1466" s="391"/>
      <c r="F1466" s="391"/>
      <c r="G1466" s="391"/>
      <c r="H1466" s="391"/>
      <c r="I1466" s="391"/>
      <c r="J1466" s="391"/>
      <c r="K1466" s="391"/>
      <c r="L1466" s="391"/>
      <c r="M1466" s="391"/>
      <c r="N1466" s="391"/>
      <c r="O1466" s="391"/>
      <c r="P1466" s="391"/>
      <c r="Q1466" s="391"/>
      <c r="R1466" s="391"/>
      <c r="S1466" s="391"/>
      <c r="T1466" s="391"/>
      <c r="U1466" s="391"/>
      <c r="V1466" s="391"/>
      <c r="W1466" s="391"/>
      <c r="X1466" s="391"/>
      <c r="Y1466" s="391"/>
      <c r="Z1466" s="391"/>
      <c r="AA1466" s="391"/>
      <c r="AB1466" s="391"/>
      <c r="AC1466" s="391"/>
      <c r="AD1466" s="391"/>
      <c r="AE1466" s="391"/>
      <c r="AF1466" s="391"/>
      <c r="AG1466" s="391"/>
      <c r="AH1466" s="391"/>
      <c r="AI1466" s="391"/>
      <c r="AJ1466" s="391"/>
      <c r="AK1466" s="391"/>
      <c r="AL1466" s="391"/>
      <c r="AM1466" s="391"/>
      <c r="AN1466" s="391"/>
      <c r="AO1466" s="391"/>
      <c r="AP1466" s="391"/>
      <c r="AQ1466" s="391"/>
      <c r="AR1466" s="391"/>
      <c r="AS1466" s="391"/>
      <c r="AT1466" s="391"/>
      <c r="AU1466" s="391"/>
      <c r="AV1466" s="391"/>
      <c r="AW1466" s="391"/>
      <c r="AX1466" s="391"/>
      <c r="AY1466" s="391"/>
      <c r="AZ1466" s="391"/>
      <c r="BA1466" s="391"/>
      <c r="BB1466" s="391"/>
      <c r="BC1466" s="391"/>
      <c r="BD1466" s="391"/>
      <c r="BE1466" s="391"/>
      <c r="BF1466" s="391"/>
      <c r="BG1466" s="391"/>
      <c r="BH1466" s="391"/>
    </row>
    <row r="1467" spans="1:60" s="390" customFormat="1" ht="14.25" customHeight="1" hidden="1">
      <c r="A1467" s="372"/>
      <c r="B1467" s="373"/>
      <c r="C1467" s="372"/>
      <c r="D1467" s="372"/>
      <c r="E1467" s="391"/>
      <c r="F1467" s="391"/>
      <c r="G1467" s="391"/>
      <c r="H1467" s="391"/>
      <c r="I1467" s="391"/>
      <c r="J1467" s="391"/>
      <c r="K1467" s="391"/>
      <c r="L1467" s="391"/>
      <c r="M1467" s="391"/>
      <c r="N1467" s="391"/>
      <c r="O1467" s="391"/>
      <c r="P1467" s="391"/>
      <c r="Q1467" s="391"/>
      <c r="R1467" s="391"/>
      <c r="S1467" s="391"/>
      <c r="T1467" s="391"/>
      <c r="U1467" s="391"/>
      <c r="V1467" s="391"/>
      <c r="W1467" s="391"/>
      <c r="X1467" s="391"/>
      <c r="Y1467" s="391"/>
      <c r="Z1467" s="391"/>
      <c r="AA1467" s="391"/>
      <c r="AB1467" s="391"/>
      <c r="AC1467" s="391"/>
      <c r="AD1467" s="391"/>
      <c r="AE1467" s="391"/>
      <c r="AF1467" s="391"/>
      <c r="AG1467" s="391"/>
      <c r="AH1467" s="391"/>
      <c r="AI1467" s="391"/>
      <c r="AJ1467" s="391"/>
      <c r="AK1467" s="391"/>
      <c r="AL1467" s="391"/>
      <c r="AM1467" s="391"/>
      <c r="AN1467" s="391"/>
      <c r="AO1467" s="391"/>
      <c r="AP1467" s="391"/>
      <c r="AQ1467" s="391"/>
      <c r="AR1467" s="391"/>
      <c r="AS1467" s="391"/>
      <c r="AT1467" s="391"/>
      <c r="AU1467" s="391"/>
      <c r="AV1467" s="391"/>
      <c r="AW1467" s="391"/>
      <c r="AX1467" s="391"/>
      <c r="AY1467" s="391"/>
      <c r="AZ1467" s="391"/>
      <c r="BA1467" s="391"/>
      <c r="BB1467" s="391"/>
      <c r="BC1467" s="391"/>
      <c r="BD1467" s="391"/>
      <c r="BE1467" s="391"/>
      <c r="BF1467" s="391"/>
      <c r="BG1467" s="391"/>
      <c r="BH1467" s="391"/>
    </row>
    <row r="1468" spans="1:60" s="390" customFormat="1" ht="15.75" hidden="1">
      <c r="A1468" s="372" t="s">
        <v>1810</v>
      </c>
      <c r="B1468" s="388"/>
      <c r="C1468" s="389"/>
      <c r="E1468" s="391"/>
      <c r="F1468" s="391"/>
      <c r="G1468" s="391"/>
      <c r="H1468" s="391"/>
      <c r="I1468" s="391"/>
      <c r="J1468" s="391"/>
      <c r="K1468" s="391"/>
      <c r="L1468" s="391"/>
      <c r="M1468" s="391"/>
      <c r="N1468" s="391"/>
      <c r="O1468" s="391"/>
      <c r="P1468" s="391"/>
      <c r="Q1468" s="391"/>
      <c r="R1468" s="391"/>
      <c r="S1468" s="391"/>
      <c r="T1468" s="391"/>
      <c r="U1468" s="391"/>
      <c r="V1468" s="391"/>
      <c r="W1468" s="391"/>
      <c r="X1468" s="391"/>
      <c r="Y1468" s="391"/>
      <c r="Z1468" s="391"/>
      <c r="AA1468" s="391"/>
      <c r="AB1468" s="391"/>
      <c r="AC1468" s="391"/>
      <c r="AD1468" s="391"/>
      <c r="AE1468" s="391"/>
      <c r="AF1468" s="391"/>
      <c r="AG1468" s="391"/>
      <c r="AH1468" s="391"/>
      <c r="AI1468" s="391"/>
      <c r="AJ1468" s="391"/>
      <c r="AK1468" s="391"/>
      <c r="AL1468" s="391"/>
      <c r="AM1468" s="391"/>
      <c r="AN1468" s="391"/>
      <c r="AO1468" s="391"/>
      <c r="AP1468" s="391"/>
      <c r="AQ1468" s="391"/>
      <c r="AR1468" s="391"/>
      <c r="AS1468" s="391"/>
      <c r="AT1468" s="391"/>
      <c r="AU1468" s="391"/>
      <c r="AV1468" s="391"/>
      <c r="AW1468" s="391"/>
      <c r="AX1468" s="391"/>
      <c r="AY1468" s="391"/>
      <c r="AZ1468" s="391"/>
      <c r="BA1468" s="391"/>
      <c r="BB1468" s="391"/>
      <c r="BC1468" s="391"/>
      <c r="BD1468" s="391"/>
      <c r="BE1468" s="391"/>
      <c r="BF1468" s="391"/>
      <c r="BG1468" s="391"/>
      <c r="BH1468" s="391"/>
    </row>
    <row r="1469" spans="1:60" s="390" customFormat="1" ht="15.75" hidden="1">
      <c r="A1469" s="377" t="s">
        <v>806</v>
      </c>
      <c r="B1469" s="388"/>
      <c r="C1469" s="389"/>
      <c r="E1469" s="391"/>
      <c r="F1469" s="391"/>
      <c r="G1469" s="391"/>
      <c r="H1469" s="391"/>
      <c r="I1469" s="391"/>
      <c r="J1469" s="391"/>
      <c r="K1469" s="391"/>
      <c r="L1469" s="391"/>
      <c r="M1469" s="391"/>
      <c r="N1469" s="391"/>
      <c r="O1469" s="391"/>
      <c r="P1469" s="391"/>
      <c r="Q1469" s="391"/>
      <c r="R1469" s="391"/>
      <c r="S1469" s="391"/>
      <c r="T1469" s="391"/>
      <c r="U1469" s="391"/>
      <c r="V1469" s="391"/>
      <c r="W1469" s="391"/>
      <c r="X1469" s="391"/>
      <c r="Y1469" s="391"/>
      <c r="Z1469" s="391"/>
      <c r="AA1469" s="391"/>
      <c r="AB1469" s="391"/>
      <c r="AC1469" s="391"/>
      <c r="AD1469" s="391"/>
      <c r="AE1469" s="391"/>
      <c r="AF1469" s="391"/>
      <c r="AG1469" s="391"/>
      <c r="AH1469" s="391"/>
      <c r="AI1469" s="391"/>
      <c r="AJ1469" s="391"/>
      <c r="AK1469" s="391"/>
      <c r="AL1469" s="391"/>
      <c r="AM1469" s="391"/>
      <c r="AN1469" s="391"/>
      <c r="AO1469" s="391"/>
      <c r="AP1469" s="391"/>
      <c r="AQ1469" s="391"/>
      <c r="AR1469" s="391"/>
      <c r="AS1469" s="391"/>
      <c r="AT1469" s="391"/>
      <c r="AU1469" s="391"/>
      <c r="AV1469" s="391"/>
      <c r="AW1469" s="391"/>
      <c r="AX1469" s="391"/>
      <c r="AY1469" s="391"/>
      <c r="AZ1469" s="391"/>
      <c r="BA1469" s="391"/>
      <c r="BB1469" s="391"/>
      <c r="BC1469" s="391"/>
      <c r="BD1469" s="391"/>
      <c r="BE1469" s="391"/>
      <c r="BF1469" s="391"/>
      <c r="BG1469" s="391"/>
      <c r="BH1469" s="391"/>
    </row>
    <row r="1470" spans="1:60" s="394" customFormat="1" ht="31.5" customHeight="1" hidden="1">
      <c r="A1470" s="691" t="s">
        <v>1811</v>
      </c>
      <c r="B1470" s="691"/>
      <c r="C1470" s="691"/>
      <c r="D1470" s="691"/>
      <c r="E1470" s="395"/>
      <c r="F1470" s="395"/>
      <c r="G1470" s="395"/>
      <c r="H1470" s="395"/>
      <c r="I1470" s="395"/>
      <c r="J1470" s="395"/>
      <c r="K1470" s="395"/>
      <c r="L1470" s="395"/>
      <c r="M1470" s="395"/>
      <c r="N1470" s="395"/>
      <c r="O1470" s="395"/>
      <c r="P1470" s="395"/>
      <c r="Q1470" s="395"/>
      <c r="R1470" s="395"/>
      <c r="S1470" s="395"/>
      <c r="T1470" s="395"/>
      <c r="U1470" s="395"/>
      <c r="V1470" s="395"/>
      <c r="W1470" s="395"/>
      <c r="X1470" s="395"/>
      <c r="Y1470" s="395"/>
      <c r="Z1470" s="395"/>
      <c r="AA1470" s="395"/>
      <c r="AB1470" s="395"/>
      <c r="AC1470" s="395"/>
      <c r="AD1470" s="395"/>
      <c r="AE1470" s="395"/>
      <c r="AF1470" s="395"/>
      <c r="AG1470" s="395"/>
      <c r="AH1470" s="395"/>
      <c r="AI1470" s="395"/>
      <c r="AJ1470" s="395"/>
      <c r="AK1470" s="395"/>
      <c r="AL1470" s="395"/>
      <c r="AM1470" s="395"/>
      <c r="AN1470" s="395"/>
      <c r="AO1470" s="395"/>
      <c r="AP1470" s="395"/>
      <c r="AQ1470" s="395"/>
      <c r="AR1470" s="395"/>
      <c r="AS1470" s="395"/>
      <c r="AT1470" s="395"/>
      <c r="AU1470" s="395"/>
      <c r="AV1470" s="395"/>
      <c r="AW1470" s="395"/>
      <c r="AX1470" s="395"/>
      <c r="AY1470" s="395"/>
      <c r="AZ1470" s="395"/>
      <c r="BA1470" s="395"/>
      <c r="BB1470" s="395"/>
      <c r="BC1470" s="395"/>
      <c r="BD1470" s="395"/>
      <c r="BE1470" s="395"/>
      <c r="BF1470" s="395"/>
      <c r="BG1470" s="395"/>
      <c r="BH1470" s="395"/>
    </row>
    <row r="1471" spans="1:60" s="400" customFormat="1" ht="15.75" hidden="1">
      <c r="A1471" s="376"/>
      <c r="B1471" s="376"/>
      <c r="C1471" s="376"/>
      <c r="D1471" s="376"/>
      <c r="E1471" s="399"/>
      <c r="F1471" s="399"/>
      <c r="G1471" s="399"/>
      <c r="H1471" s="399"/>
      <c r="I1471" s="399"/>
      <c r="J1471" s="399"/>
      <c r="K1471" s="399"/>
      <c r="L1471" s="399"/>
      <c r="M1471" s="399"/>
      <c r="N1471" s="399"/>
      <c r="O1471" s="399"/>
      <c r="P1471" s="399"/>
      <c r="Q1471" s="399"/>
      <c r="R1471" s="399"/>
      <c r="S1471" s="399"/>
      <c r="T1471" s="399"/>
      <c r="U1471" s="399"/>
      <c r="V1471" s="399"/>
      <c r="W1471" s="399"/>
      <c r="X1471" s="399"/>
      <c r="Y1471" s="399"/>
      <c r="Z1471" s="399"/>
      <c r="AA1471" s="399"/>
      <c r="AB1471" s="399"/>
      <c r="AC1471" s="399"/>
      <c r="AD1471" s="399"/>
      <c r="AE1471" s="399"/>
      <c r="AF1471" s="399"/>
      <c r="AG1471" s="399"/>
      <c r="AH1471" s="399"/>
      <c r="AI1471" s="399"/>
      <c r="AJ1471" s="399"/>
      <c r="AK1471" s="399"/>
      <c r="AL1471" s="399"/>
      <c r="AM1471" s="399"/>
      <c r="AN1471" s="399"/>
      <c r="AO1471" s="399"/>
      <c r="AP1471" s="399"/>
      <c r="AQ1471" s="399"/>
      <c r="AR1471" s="399"/>
      <c r="AS1471" s="399"/>
      <c r="AT1471" s="399"/>
      <c r="AU1471" s="399"/>
      <c r="AV1471" s="399"/>
      <c r="AW1471" s="399"/>
      <c r="AX1471" s="399"/>
      <c r="AY1471" s="399"/>
      <c r="AZ1471" s="399"/>
      <c r="BA1471" s="399"/>
      <c r="BB1471" s="399"/>
      <c r="BC1471" s="399"/>
      <c r="BD1471" s="399"/>
      <c r="BE1471" s="399"/>
      <c r="BF1471" s="399"/>
      <c r="BG1471" s="399"/>
      <c r="BH1471" s="399"/>
    </row>
    <row r="1472" spans="1:60" s="400" customFormat="1" ht="15.75">
      <c r="A1472" s="376"/>
      <c r="B1472" s="376"/>
      <c r="C1472" s="376"/>
      <c r="D1472" s="376"/>
      <c r="E1472" s="399"/>
      <c r="F1472" s="399"/>
      <c r="G1472" s="399"/>
      <c r="H1472" s="399"/>
      <c r="I1472" s="399"/>
      <c r="J1472" s="399"/>
      <c r="K1472" s="399"/>
      <c r="L1472" s="399"/>
      <c r="M1472" s="399"/>
      <c r="N1472" s="399"/>
      <c r="O1472" s="399"/>
      <c r="P1472" s="399"/>
      <c r="Q1472" s="399"/>
      <c r="R1472" s="399"/>
      <c r="S1472" s="399"/>
      <c r="T1472" s="399"/>
      <c r="U1472" s="399"/>
      <c r="V1472" s="399"/>
      <c r="W1472" s="399"/>
      <c r="X1472" s="399"/>
      <c r="Y1472" s="399"/>
      <c r="Z1472" s="399"/>
      <c r="AA1472" s="399"/>
      <c r="AB1472" s="399"/>
      <c r="AC1472" s="399"/>
      <c r="AD1472" s="399"/>
      <c r="AE1472" s="399"/>
      <c r="AF1472" s="399"/>
      <c r="AG1472" s="399"/>
      <c r="AH1472" s="399"/>
      <c r="AI1472" s="399"/>
      <c r="AJ1472" s="399"/>
      <c r="AK1472" s="399"/>
      <c r="AL1472" s="399"/>
      <c r="AM1472" s="399"/>
      <c r="AN1472" s="399"/>
      <c r="AO1472" s="399"/>
      <c r="AP1472" s="399"/>
      <c r="AQ1472" s="399"/>
      <c r="AR1472" s="399"/>
      <c r="AS1472" s="399"/>
      <c r="AT1472" s="399"/>
      <c r="AU1472" s="399"/>
      <c r="AV1472" s="399"/>
      <c r="AW1472" s="399"/>
      <c r="AX1472" s="399"/>
      <c r="AY1472" s="399"/>
      <c r="AZ1472" s="399"/>
      <c r="BA1472" s="399"/>
      <c r="BB1472" s="399"/>
      <c r="BC1472" s="399"/>
      <c r="BD1472" s="399"/>
      <c r="BE1472" s="399"/>
      <c r="BF1472" s="399"/>
      <c r="BG1472" s="399"/>
      <c r="BH1472" s="399"/>
    </row>
    <row r="1473" spans="1:60" s="352" customFormat="1" ht="15.75">
      <c r="A1473" s="356" t="s">
        <v>1812</v>
      </c>
      <c r="B1473" s="370"/>
      <c r="C1473" s="356"/>
      <c r="D1473" s="356"/>
      <c r="E1473" s="351"/>
      <c r="F1473" s="351"/>
      <c r="G1473" s="351"/>
      <c r="H1473" s="351"/>
      <c r="I1473" s="351"/>
      <c r="J1473" s="351"/>
      <c r="K1473" s="351"/>
      <c r="L1473" s="351"/>
      <c r="M1473" s="351"/>
      <c r="N1473" s="351"/>
      <c r="O1473" s="351"/>
      <c r="P1473" s="351"/>
      <c r="Q1473" s="351"/>
      <c r="R1473" s="351"/>
      <c r="S1473" s="351"/>
      <c r="T1473" s="351"/>
      <c r="U1473" s="351"/>
      <c r="V1473" s="351"/>
      <c r="W1473" s="351"/>
      <c r="X1473" s="351"/>
      <c r="Y1473" s="351"/>
      <c r="Z1473" s="351"/>
      <c r="AA1473" s="351"/>
      <c r="AB1473" s="351"/>
      <c r="AC1473" s="351"/>
      <c r="AD1473" s="351"/>
      <c r="AE1473" s="351"/>
      <c r="AF1473" s="351"/>
      <c r="AG1473" s="351"/>
      <c r="AH1473" s="351"/>
      <c r="AI1473" s="351"/>
      <c r="AJ1473" s="351"/>
      <c r="AK1473" s="351"/>
      <c r="AL1473" s="351"/>
      <c r="AM1473" s="351"/>
      <c r="AN1473" s="351"/>
      <c r="AO1473" s="351"/>
      <c r="AP1473" s="351"/>
      <c r="AQ1473" s="351"/>
      <c r="AR1473" s="351"/>
      <c r="AS1473" s="351"/>
      <c r="AT1473" s="351"/>
      <c r="AU1473" s="351"/>
      <c r="AV1473" s="351"/>
      <c r="AW1473" s="351"/>
      <c r="AX1473" s="351"/>
      <c r="AY1473" s="351"/>
      <c r="AZ1473" s="351"/>
      <c r="BA1473" s="351"/>
      <c r="BB1473" s="351"/>
      <c r="BC1473" s="351"/>
      <c r="BD1473" s="351"/>
      <c r="BE1473" s="351"/>
      <c r="BF1473" s="351"/>
      <c r="BG1473" s="351"/>
      <c r="BH1473" s="351"/>
    </row>
    <row r="1474" spans="1:60" s="390" customFormat="1" ht="14.25" customHeight="1" hidden="1">
      <c r="A1474" s="372"/>
      <c r="B1474" s="373"/>
      <c r="C1474" s="372"/>
      <c r="D1474" s="372"/>
      <c r="E1474" s="391"/>
      <c r="F1474" s="391"/>
      <c r="G1474" s="391"/>
      <c r="H1474" s="391"/>
      <c r="I1474" s="391"/>
      <c r="J1474" s="391"/>
      <c r="K1474" s="391"/>
      <c r="L1474" s="391"/>
      <c r="M1474" s="391"/>
      <c r="N1474" s="391"/>
      <c r="O1474" s="391"/>
      <c r="P1474" s="391"/>
      <c r="Q1474" s="391"/>
      <c r="R1474" s="391"/>
      <c r="S1474" s="391"/>
      <c r="T1474" s="391"/>
      <c r="U1474" s="391"/>
      <c r="V1474" s="391"/>
      <c r="W1474" s="391"/>
      <c r="X1474" s="391"/>
      <c r="Y1474" s="391"/>
      <c r="Z1474" s="391"/>
      <c r="AA1474" s="391"/>
      <c r="AB1474" s="391"/>
      <c r="AC1474" s="391"/>
      <c r="AD1474" s="391"/>
      <c r="AE1474" s="391"/>
      <c r="AF1474" s="391"/>
      <c r="AG1474" s="391"/>
      <c r="AH1474" s="391"/>
      <c r="AI1474" s="391"/>
      <c r="AJ1474" s="391"/>
      <c r="AK1474" s="391"/>
      <c r="AL1474" s="391"/>
      <c r="AM1474" s="391"/>
      <c r="AN1474" s="391"/>
      <c r="AO1474" s="391"/>
      <c r="AP1474" s="391"/>
      <c r="AQ1474" s="391"/>
      <c r="AR1474" s="391"/>
      <c r="AS1474" s="391"/>
      <c r="AT1474" s="391"/>
      <c r="AU1474" s="391"/>
      <c r="AV1474" s="391"/>
      <c r="AW1474" s="391"/>
      <c r="AX1474" s="391"/>
      <c r="AY1474" s="391"/>
      <c r="AZ1474" s="391"/>
      <c r="BA1474" s="391"/>
      <c r="BB1474" s="391"/>
      <c r="BC1474" s="391"/>
      <c r="BD1474" s="391"/>
      <c r="BE1474" s="391"/>
      <c r="BF1474" s="391"/>
      <c r="BG1474" s="391"/>
      <c r="BH1474" s="391"/>
    </row>
    <row r="1475" spans="1:60" s="390" customFormat="1" ht="15.75" hidden="1">
      <c r="A1475" s="372" t="s">
        <v>1813</v>
      </c>
      <c r="B1475" s="388"/>
      <c r="C1475" s="389"/>
      <c r="E1475" s="391"/>
      <c r="F1475" s="391"/>
      <c r="G1475" s="391"/>
      <c r="H1475" s="391"/>
      <c r="I1475" s="391"/>
      <c r="J1475" s="391"/>
      <c r="K1475" s="391"/>
      <c r="L1475" s="391"/>
      <c r="M1475" s="391"/>
      <c r="N1475" s="391"/>
      <c r="O1475" s="391"/>
      <c r="P1475" s="391"/>
      <c r="Q1475" s="391"/>
      <c r="R1475" s="391"/>
      <c r="S1475" s="391"/>
      <c r="T1475" s="391"/>
      <c r="U1475" s="391"/>
      <c r="V1475" s="391"/>
      <c r="W1475" s="391"/>
      <c r="X1475" s="391"/>
      <c r="Y1475" s="391"/>
      <c r="Z1475" s="391"/>
      <c r="AA1475" s="391"/>
      <c r="AB1475" s="391"/>
      <c r="AC1475" s="391"/>
      <c r="AD1475" s="391"/>
      <c r="AE1475" s="391"/>
      <c r="AF1475" s="391"/>
      <c r="AG1475" s="391"/>
      <c r="AH1475" s="391"/>
      <c r="AI1475" s="391"/>
      <c r="AJ1475" s="391"/>
      <c r="AK1475" s="391"/>
      <c r="AL1475" s="391"/>
      <c r="AM1475" s="391"/>
      <c r="AN1475" s="391"/>
      <c r="AO1475" s="391"/>
      <c r="AP1475" s="391"/>
      <c r="AQ1475" s="391"/>
      <c r="AR1475" s="391"/>
      <c r="AS1475" s="391"/>
      <c r="AT1475" s="391"/>
      <c r="AU1475" s="391"/>
      <c r="AV1475" s="391"/>
      <c r="AW1475" s="391"/>
      <c r="AX1475" s="391"/>
      <c r="AY1475" s="391"/>
      <c r="AZ1475" s="391"/>
      <c r="BA1475" s="391"/>
      <c r="BB1475" s="391"/>
      <c r="BC1475" s="391"/>
      <c r="BD1475" s="391"/>
      <c r="BE1475" s="391"/>
      <c r="BF1475" s="391"/>
      <c r="BG1475" s="391"/>
      <c r="BH1475" s="391"/>
    </row>
    <row r="1476" spans="1:60" s="390" customFormat="1" ht="15.75" hidden="1">
      <c r="A1476" s="377" t="s">
        <v>806</v>
      </c>
      <c r="B1476" s="388"/>
      <c r="C1476" s="389"/>
      <c r="E1476" s="391"/>
      <c r="F1476" s="391"/>
      <c r="G1476" s="391"/>
      <c r="H1476" s="391"/>
      <c r="I1476" s="391"/>
      <c r="J1476" s="391"/>
      <c r="K1476" s="391"/>
      <c r="L1476" s="391"/>
      <c r="M1476" s="391"/>
      <c r="N1476" s="391"/>
      <c r="O1476" s="391"/>
      <c r="P1476" s="391"/>
      <c r="Q1476" s="391"/>
      <c r="R1476" s="391"/>
      <c r="S1476" s="391"/>
      <c r="T1476" s="391"/>
      <c r="U1476" s="391"/>
      <c r="V1476" s="391"/>
      <c r="W1476" s="391"/>
      <c r="X1476" s="391"/>
      <c r="Y1476" s="391"/>
      <c r="Z1476" s="391"/>
      <c r="AA1476" s="391"/>
      <c r="AB1476" s="391"/>
      <c r="AC1476" s="391"/>
      <c r="AD1476" s="391"/>
      <c r="AE1476" s="391"/>
      <c r="AF1476" s="391"/>
      <c r="AG1476" s="391"/>
      <c r="AH1476" s="391"/>
      <c r="AI1476" s="391"/>
      <c r="AJ1476" s="391"/>
      <c r="AK1476" s="391"/>
      <c r="AL1476" s="391"/>
      <c r="AM1476" s="391"/>
      <c r="AN1476" s="391"/>
      <c r="AO1476" s="391"/>
      <c r="AP1476" s="391"/>
      <c r="AQ1476" s="391"/>
      <c r="AR1476" s="391"/>
      <c r="AS1476" s="391"/>
      <c r="AT1476" s="391"/>
      <c r="AU1476" s="391"/>
      <c r="AV1476" s="391"/>
      <c r="AW1476" s="391"/>
      <c r="AX1476" s="391"/>
      <c r="AY1476" s="391"/>
      <c r="AZ1476" s="391"/>
      <c r="BA1476" s="391"/>
      <c r="BB1476" s="391"/>
      <c r="BC1476" s="391"/>
      <c r="BD1476" s="391"/>
      <c r="BE1476" s="391"/>
      <c r="BF1476" s="391"/>
      <c r="BG1476" s="391"/>
      <c r="BH1476" s="391"/>
    </row>
    <row r="1477" spans="1:60" s="394" customFormat="1" ht="19.5" customHeight="1" hidden="1">
      <c r="A1477" s="691" t="s">
        <v>1814</v>
      </c>
      <c r="B1477" s="691"/>
      <c r="C1477" s="691"/>
      <c r="D1477" s="691"/>
      <c r="E1477" s="395"/>
      <c r="F1477" s="395"/>
      <c r="G1477" s="395"/>
      <c r="H1477" s="395"/>
      <c r="I1477" s="395"/>
      <c r="J1477" s="395"/>
      <c r="K1477" s="395"/>
      <c r="L1477" s="395"/>
      <c r="M1477" s="395"/>
      <c r="N1477" s="395"/>
      <c r="O1477" s="395"/>
      <c r="P1477" s="395"/>
      <c r="Q1477" s="395"/>
      <c r="R1477" s="395"/>
      <c r="S1477" s="395"/>
      <c r="T1477" s="395"/>
      <c r="U1477" s="395"/>
      <c r="V1477" s="395"/>
      <c r="W1477" s="395"/>
      <c r="X1477" s="395"/>
      <c r="Y1477" s="395"/>
      <c r="Z1477" s="395"/>
      <c r="AA1477" s="395"/>
      <c r="AB1477" s="395"/>
      <c r="AC1477" s="395"/>
      <c r="AD1477" s="395"/>
      <c r="AE1477" s="395"/>
      <c r="AF1477" s="395"/>
      <c r="AG1477" s="395"/>
      <c r="AH1477" s="395"/>
      <c r="AI1477" s="395"/>
      <c r="AJ1477" s="395"/>
      <c r="AK1477" s="395"/>
      <c r="AL1477" s="395"/>
      <c r="AM1477" s="395"/>
      <c r="AN1477" s="395"/>
      <c r="AO1477" s="395"/>
      <c r="AP1477" s="395"/>
      <c r="AQ1477" s="395"/>
      <c r="AR1477" s="395"/>
      <c r="AS1477" s="395"/>
      <c r="AT1477" s="395"/>
      <c r="AU1477" s="395"/>
      <c r="AV1477" s="395"/>
      <c r="AW1477" s="395"/>
      <c r="AX1477" s="395"/>
      <c r="AY1477" s="395"/>
      <c r="AZ1477" s="395"/>
      <c r="BA1477" s="395"/>
      <c r="BB1477" s="395"/>
      <c r="BC1477" s="395"/>
      <c r="BD1477" s="395"/>
      <c r="BE1477" s="395"/>
      <c r="BF1477" s="395"/>
      <c r="BG1477" s="395"/>
      <c r="BH1477" s="395"/>
    </row>
    <row r="1478" spans="1:60" s="390" customFormat="1" ht="14.25" customHeight="1" hidden="1">
      <c r="A1478" s="372"/>
      <c r="B1478" s="373"/>
      <c r="C1478" s="372"/>
      <c r="D1478" s="372"/>
      <c r="E1478" s="391"/>
      <c r="F1478" s="391"/>
      <c r="G1478" s="391"/>
      <c r="H1478" s="391"/>
      <c r="I1478" s="391"/>
      <c r="J1478" s="391"/>
      <c r="K1478" s="391"/>
      <c r="L1478" s="391"/>
      <c r="M1478" s="391"/>
      <c r="N1478" s="391"/>
      <c r="O1478" s="391"/>
      <c r="P1478" s="391"/>
      <c r="Q1478" s="391"/>
      <c r="R1478" s="391"/>
      <c r="S1478" s="391"/>
      <c r="T1478" s="391"/>
      <c r="U1478" s="391"/>
      <c r="V1478" s="391"/>
      <c r="W1478" s="391"/>
      <c r="X1478" s="391"/>
      <c r="Y1478" s="391"/>
      <c r="Z1478" s="391"/>
      <c r="AA1478" s="391"/>
      <c r="AB1478" s="391"/>
      <c r="AC1478" s="391"/>
      <c r="AD1478" s="391"/>
      <c r="AE1478" s="391"/>
      <c r="AF1478" s="391"/>
      <c r="AG1478" s="391"/>
      <c r="AH1478" s="391"/>
      <c r="AI1478" s="391"/>
      <c r="AJ1478" s="391"/>
      <c r="AK1478" s="391"/>
      <c r="AL1478" s="391"/>
      <c r="AM1478" s="391"/>
      <c r="AN1478" s="391"/>
      <c r="AO1478" s="391"/>
      <c r="AP1478" s="391"/>
      <c r="AQ1478" s="391"/>
      <c r="AR1478" s="391"/>
      <c r="AS1478" s="391"/>
      <c r="AT1478" s="391"/>
      <c r="AU1478" s="391"/>
      <c r="AV1478" s="391"/>
      <c r="AW1478" s="391"/>
      <c r="AX1478" s="391"/>
      <c r="AY1478" s="391"/>
      <c r="AZ1478" s="391"/>
      <c r="BA1478" s="391"/>
      <c r="BB1478" s="391"/>
      <c r="BC1478" s="391"/>
      <c r="BD1478" s="391"/>
      <c r="BE1478" s="391"/>
      <c r="BF1478" s="391"/>
      <c r="BG1478" s="391"/>
      <c r="BH1478" s="391"/>
    </row>
    <row r="1479" spans="1:60" s="352" customFormat="1" ht="15.75">
      <c r="A1479" s="356" t="s">
        <v>1815</v>
      </c>
      <c r="B1479" s="357"/>
      <c r="C1479" s="358"/>
      <c r="E1479" s="351"/>
      <c r="F1479" s="351"/>
      <c r="G1479" s="351"/>
      <c r="H1479" s="351"/>
      <c r="I1479" s="351"/>
      <c r="J1479" s="351"/>
      <c r="K1479" s="351"/>
      <c r="L1479" s="351"/>
      <c r="M1479" s="351"/>
      <c r="N1479" s="351"/>
      <c r="O1479" s="351"/>
      <c r="P1479" s="351"/>
      <c r="Q1479" s="351"/>
      <c r="R1479" s="351"/>
      <c r="S1479" s="351"/>
      <c r="T1479" s="351"/>
      <c r="U1479" s="351"/>
      <c r="V1479" s="351"/>
      <c r="W1479" s="351"/>
      <c r="X1479" s="351"/>
      <c r="Y1479" s="351"/>
      <c r="Z1479" s="351"/>
      <c r="AA1479" s="351"/>
      <c r="AB1479" s="351"/>
      <c r="AC1479" s="351"/>
      <c r="AD1479" s="351"/>
      <c r="AE1479" s="351"/>
      <c r="AF1479" s="351"/>
      <c r="AG1479" s="351"/>
      <c r="AH1479" s="351"/>
      <c r="AI1479" s="351"/>
      <c r="AJ1479" s="351"/>
      <c r="AK1479" s="351"/>
      <c r="AL1479" s="351"/>
      <c r="AM1479" s="351"/>
      <c r="AN1479" s="351"/>
      <c r="AO1479" s="351"/>
      <c r="AP1479" s="351"/>
      <c r="AQ1479" s="351"/>
      <c r="AR1479" s="351"/>
      <c r="AS1479" s="351"/>
      <c r="AT1479" s="351"/>
      <c r="AU1479" s="351"/>
      <c r="AV1479" s="351"/>
      <c r="AW1479" s="351"/>
      <c r="AX1479" s="351"/>
      <c r="AY1479" s="351"/>
      <c r="AZ1479" s="351"/>
      <c r="BA1479" s="351"/>
      <c r="BB1479" s="351"/>
      <c r="BC1479" s="351"/>
      <c r="BD1479" s="351"/>
      <c r="BE1479" s="351"/>
      <c r="BF1479" s="351"/>
      <c r="BG1479" s="351"/>
      <c r="BH1479" s="351"/>
    </row>
    <row r="1480" spans="1:60" s="352" customFormat="1" ht="15.75">
      <c r="A1480" s="359" t="s">
        <v>806</v>
      </c>
      <c r="B1480" s="357"/>
      <c r="C1480" s="358"/>
      <c r="E1480" s="351"/>
      <c r="F1480" s="351"/>
      <c r="G1480" s="351"/>
      <c r="H1480" s="351"/>
      <c r="I1480" s="351"/>
      <c r="J1480" s="351"/>
      <c r="K1480" s="351"/>
      <c r="L1480" s="351"/>
      <c r="M1480" s="351"/>
      <c r="N1480" s="351"/>
      <c r="O1480" s="351"/>
      <c r="P1480" s="351"/>
      <c r="Q1480" s="351"/>
      <c r="R1480" s="351"/>
      <c r="S1480" s="351"/>
      <c r="T1480" s="351"/>
      <c r="U1480" s="351"/>
      <c r="V1480" s="351"/>
      <c r="W1480" s="351"/>
      <c r="X1480" s="351"/>
      <c r="Y1480" s="351"/>
      <c r="Z1480" s="351"/>
      <c r="AA1480" s="351"/>
      <c r="AB1480" s="351"/>
      <c r="AC1480" s="351"/>
      <c r="AD1480" s="351"/>
      <c r="AE1480" s="351"/>
      <c r="AF1480" s="351"/>
      <c r="AG1480" s="351"/>
      <c r="AH1480" s="351"/>
      <c r="AI1480" s="351"/>
      <c r="AJ1480" s="351"/>
      <c r="AK1480" s="351"/>
      <c r="AL1480" s="351"/>
      <c r="AM1480" s="351"/>
      <c r="AN1480" s="351"/>
      <c r="AO1480" s="351"/>
      <c r="AP1480" s="351"/>
      <c r="AQ1480" s="351"/>
      <c r="AR1480" s="351"/>
      <c r="AS1480" s="351"/>
      <c r="AT1480" s="351"/>
      <c r="AU1480" s="351"/>
      <c r="AV1480" s="351"/>
      <c r="AW1480" s="351"/>
      <c r="AX1480" s="351"/>
      <c r="AY1480" s="351"/>
      <c r="AZ1480" s="351"/>
      <c r="BA1480" s="351"/>
      <c r="BB1480" s="351"/>
      <c r="BC1480" s="351"/>
      <c r="BD1480" s="351"/>
      <c r="BE1480" s="351"/>
      <c r="BF1480" s="351"/>
      <c r="BG1480" s="351"/>
      <c r="BH1480" s="351"/>
    </row>
    <row r="1481" spans="1:60" s="362" customFormat="1" ht="39.75" customHeight="1">
      <c r="A1481" s="384" t="s">
        <v>1816</v>
      </c>
      <c r="B1481" s="384"/>
      <c r="C1481" s="384"/>
      <c r="D1481" s="384"/>
      <c r="E1481" s="363"/>
      <c r="F1481" s="363"/>
      <c r="G1481" s="363"/>
      <c r="H1481" s="363"/>
      <c r="I1481" s="363"/>
      <c r="J1481" s="363"/>
      <c r="K1481" s="363"/>
      <c r="L1481" s="363"/>
      <c r="M1481" s="363"/>
      <c r="N1481" s="363"/>
      <c r="O1481" s="363"/>
      <c r="P1481" s="363"/>
      <c r="Q1481" s="363"/>
      <c r="R1481" s="363"/>
      <c r="S1481" s="363"/>
      <c r="T1481" s="363"/>
      <c r="U1481" s="363"/>
      <c r="V1481" s="363"/>
      <c r="W1481" s="363"/>
      <c r="X1481" s="363"/>
      <c r="Y1481" s="363"/>
      <c r="Z1481" s="363"/>
      <c r="AA1481" s="363"/>
      <c r="AB1481" s="363"/>
      <c r="AC1481" s="363"/>
      <c r="AD1481" s="363"/>
      <c r="AE1481" s="363"/>
      <c r="AF1481" s="363"/>
      <c r="AG1481" s="363"/>
      <c r="AH1481" s="363"/>
      <c r="AI1481" s="363"/>
      <c r="AJ1481" s="363"/>
      <c r="AK1481" s="363"/>
      <c r="AL1481" s="363"/>
      <c r="AM1481" s="363"/>
      <c r="AN1481" s="363"/>
      <c r="AO1481" s="363"/>
      <c r="AP1481" s="363"/>
      <c r="AQ1481" s="363"/>
      <c r="AR1481" s="363"/>
      <c r="AS1481" s="363"/>
      <c r="AT1481" s="363"/>
      <c r="AU1481" s="363"/>
      <c r="AV1481" s="363"/>
      <c r="AW1481" s="363"/>
      <c r="AX1481" s="363"/>
      <c r="AY1481" s="363"/>
      <c r="AZ1481" s="363"/>
      <c r="BA1481" s="363"/>
      <c r="BB1481" s="363"/>
      <c r="BC1481" s="363"/>
      <c r="BD1481" s="363"/>
      <c r="BE1481" s="363"/>
      <c r="BF1481" s="363"/>
      <c r="BG1481" s="363"/>
      <c r="BH1481" s="363"/>
    </row>
    <row r="1482" spans="1:60" s="394" customFormat="1" ht="17.25" customHeight="1">
      <c r="A1482" s="369"/>
      <c r="B1482" s="369"/>
      <c r="C1482" s="369"/>
      <c r="D1482" s="369"/>
      <c r="E1482" s="395"/>
      <c r="F1482" s="395"/>
      <c r="G1482" s="395"/>
      <c r="H1482" s="395"/>
      <c r="I1482" s="395"/>
      <c r="J1482" s="395"/>
      <c r="K1482" s="395"/>
      <c r="L1482" s="395"/>
      <c r="M1482" s="395"/>
      <c r="N1482" s="395"/>
      <c r="O1482" s="395"/>
      <c r="P1482" s="395"/>
      <c r="Q1482" s="395"/>
      <c r="R1482" s="395"/>
      <c r="S1482" s="395"/>
      <c r="T1482" s="395"/>
      <c r="U1482" s="395"/>
      <c r="V1482" s="395"/>
      <c r="W1482" s="395"/>
      <c r="X1482" s="395"/>
      <c r="Y1482" s="395"/>
      <c r="Z1482" s="395"/>
      <c r="AA1482" s="395"/>
      <c r="AB1482" s="395"/>
      <c r="AC1482" s="395"/>
      <c r="AD1482" s="395"/>
      <c r="AE1482" s="395"/>
      <c r="AF1482" s="395"/>
      <c r="AG1482" s="395"/>
      <c r="AH1482" s="395"/>
      <c r="AI1482" s="395"/>
      <c r="AJ1482" s="395"/>
      <c r="AK1482" s="395"/>
      <c r="AL1482" s="395"/>
      <c r="AM1482" s="395"/>
      <c r="AN1482" s="395"/>
      <c r="AO1482" s="395"/>
      <c r="AP1482" s="395"/>
      <c r="AQ1482" s="395"/>
      <c r="AR1482" s="395"/>
      <c r="AS1482" s="395"/>
      <c r="AT1482" s="395"/>
      <c r="AU1482" s="395"/>
      <c r="AV1482" s="395"/>
      <c r="AW1482" s="395"/>
      <c r="AX1482" s="395"/>
      <c r="AY1482" s="395"/>
      <c r="AZ1482" s="395"/>
      <c r="BA1482" s="395"/>
      <c r="BB1482" s="395"/>
      <c r="BC1482" s="395"/>
      <c r="BD1482" s="395"/>
      <c r="BE1482" s="395"/>
      <c r="BF1482" s="395"/>
      <c r="BG1482" s="395"/>
      <c r="BH1482" s="395"/>
    </row>
    <row r="1483" spans="1:60" s="362" customFormat="1" ht="16.5" customHeight="1">
      <c r="A1483" s="356" t="s">
        <v>1817</v>
      </c>
      <c r="B1483" s="357"/>
      <c r="C1483" s="401"/>
      <c r="D1483" s="364"/>
      <c r="E1483" s="363"/>
      <c r="F1483" s="363"/>
      <c r="G1483" s="363"/>
      <c r="H1483" s="363"/>
      <c r="I1483" s="363"/>
      <c r="J1483" s="363"/>
      <c r="K1483" s="363"/>
      <c r="L1483" s="363"/>
      <c r="M1483" s="363"/>
      <c r="N1483" s="363"/>
      <c r="O1483" s="363"/>
      <c r="P1483" s="363"/>
      <c r="Q1483" s="363"/>
      <c r="R1483" s="363"/>
      <c r="S1483" s="363"/>
      <c r="T1483" s="363"/>
      <c r="U1483" s="363"/>
      <c r="V1483" s="363"/>
      <c r="W1483" s="363"/>
      <c r="X1483" s="363"/>
      <c r="Y1483" s="363"/>
      <c r="Z1483" s="363"/>
      <c r="AA1483" s="363"/>
      <c r="AB1483" s="363"/>
      <c r="AC1483" s="363"/>
      <c r="AD1483" s="363"/>
      <c r="AE1483" s="363"/>
      <c r="AF1483" s="363"/>
      <c r="AG1483" s="363"/>
      <c r="AH1483" s="363"/>
      <c r="AI1483" s="363"/>
      <c r="AJ1483" s="363"/>
      <c r="AK1483" s="363"/>
      <c r="AL1483" s="363"/>
      <c r="AM1483" s="363"/>
      <c r="AN1483" s="363"/>
      <c r="AO1483" s="363"/>
      <c r="AP1483" s="363"/>
      <c r="AQ1483" s="363"/>
      <c r="AR1483" s="363"/>
      <c r="AS1483" s="363"/>
      <c r="AT1483" s="363"/>
      <c r="AU1483" s="363"/>
      <c r="AV1483" s="363"/>
      <c r="AW1483" s="363"/>
      <c r="AX1483" s="363"/>
      <c r="AY1483" s="363"/>
      <c r="AZ1483" s="363"/>
      <c r="BA1483" s="363"/>
      <c r="BB1483" s="363"/>
      <c r="BC1483" s="363"/>
      <c r="BD1483" s="363"/>
      <c r="BE1483" s="363"/>
      <c r="BF1483" s="363"/>
      <c r="BG1483" s="363"/>
      <c r="BH1483" s="363"/>
    </row>
    <row r="1484" spans="1:60" s="362" customFormat="1" ht="15" customHeight="1" hidden="1">
      <c r="A1484" s="401"/>
      <c r="B1484" s="401"/>
      <c r="C1484" s="401"/>
      <c r="D1484" s="364"/>
      <c r="E1484" s="363"/>
      <c r="F1484" s="363"/>
      <c r="G1484" s="363"/>
      <c r="H1484" s="363"/>
      <c r="I1484" s="363"/>
      <c r="J1484" s="363"/>
      <c r="K1484" s="363"/>
      <c r="L1484" s="363"/>
      <c r="M1484" s="363"/>
      <c r="N1484" s="363"/>
      <c r="O1484" s="363"/>
      <c r="P1484" s="363"/>
      <c r="Q1484" s="363"/>
      <c r="R1484" s="363"/>
      <c r="S1484" s="363"/>
      <c r="T1484" s="363"/>
      <c r="U1484" s="363"/>
      <c r="V1484" s="363"/>
      <c r="W1484" s="363"/>
      <c r="X1484" s="363"/>
      <c r="Y1484" s="363"/>
      <c r="Z1484" s="363"/>
      <c r="AA1484" s="363"/>
      <c r="AB1484" s="363"/>
      <c r="AC1484" s="363"/>
      <c r="AD1484" s="363"/>
      <c r="AE1484" s="363"/>
      <c r="AF1484" s="363"/>
      <c r="AG1484" s="363"/>
      <c r="AH1484" s="363"/>
      <c r="AI1484" s="363"/>
      <c r="AJ1484" s="363"/>
      <c r="AK1484" s="363"/>
      <c r="AL1484" s="363"/>
      <c r="AM1484" s="363"/>
      <c r="AN1484" s="363"/>
      <c r="AO1484" s="363"/>
      <c r="AP1484" s="363"/>
      <c r="AQ1484" s="363"/>
      <c r="AR1484" s="363"/>
      <c r="AS1484" s="363"/>
      <c r="AT1484" s="363"/>
      <c r="AU1484" s="363"/>
      <c r="AV1484" s="363"/>
      <c r="AW1484" s="363"/>
      <c r="AX1484" s="363"/>
      <c r="AY1484" s="363"/>
      <c r="AZ1484" s="363"/>
      <c r="BA1484" s="363"/>
      <c r="BB1484" s="363"/>
      <c r="BC1484" s="363"/>
      <c r="BD1484" s="363"/>
      <c r="BE1484" s="363"/>
      <c r="BF1484" s="363"/>
      <c r="BG1484" s="363"/>
      <c r="BH1484" s="363"/>
    </row>
    <row r="1485" spans="1:4" s="1" customFormat="1" ht="15.75" hidden="1">
      <c r="A1485" s="375" t="s">
        <v>1818</v>
      </c>
      <c r="B1485" s="378"/>
      <c r="C1485" s="379"/>
      <c r="D1485" s="376"/>
    </row>
    <row r="1486" spans="1:4" s="1" customFormat="1" ht="15.75" hidden="1">
      <c r="A1486" s="377" t="s">
        <v>806</v>
      </c>
      <c r="B1486" s="378"/>
      <c r="C1486" s="379"/>
      <c r="D1486" s="376"/>
    </row>
    <row r="1487" spans="1:4" s="1" customFormat="1" ht="27.75" customHeight="1" hidden="1">
      <c r="A1487" s="695" t="s">
        <v>1819</v>
      </c>
      <c r="B1487" s="695"/>
      <c r="C1487" s="695"/>
      <c r="D1487" s="695"/>
    </row>
    <row r="1488" spans="1:4" s="1" customFormat="1" ht="15.75" hidden="1">
      <c r="A1488" s="377" t="s">
        <v>1820</v>
      </c>
      <c r="B1488" s="378"/>
      <c r="C1488" s="379"/>
      <c r="D1488" s="376"/>
    </row>
    <row r="1489" spans="1:4" s="1" customFormat="1" ht="28.5" customHeight="1" hidden="1">
      <c r="A1489" s="695" t="s">
        <v>1821</v>
      </c>
      <c r="B1489" s="695"/>
      <c r="C1489" s="695"/>
      <c r="D1489" s="695"/>
    </row>
    <row r="1490" spans="1:60" s="372" customFormat="1" ht="13.5" customHeight="1" hidden="1">
      <c r="A1490" s="376"/>
      <c r="B1490" s="376"/>
      <c r="C1490" s="376"/>
      <c r="D1490" s="376"/>
      <c r="E1490" s="374"/>
      <c r="F1490" s="374"/>
      <c r="G1490" s="374"/>
      <c r="H1490" s="374"/>
      <c r="I1490" s="374"/>
      <c r="J1490" s="374"/>
      <c r="K1490" s="374"/>
      <c r="L1490" s="374"/>
      <c r="M1490" s="374"/>
      <c r="N1490" s="374"/>
      <c r="O1490" s="374"/>
      <c r="P1490" s="374"/>
      <c r="Q1490" s="374"/>
      <c r="R1490" s="374"/>
      <c r="S1490" s="374"/>
      <c r="T1490" s="374"/>
      <c r="U1490" s="374"/>
      <c r="V1490" s="374"/>
      <c r="W1490" s="374"/>
      <c r="X1490" s="374"/>
      <c r="Y1490" s="374"/>
      <c r="Z1490" s="374"/>
      <c r="AA1490" s="374"/>
      <c r="AB1490" s="374"/>
      <c r="AC1490" s="374"/>
      <c r="AD1490" s="374"/>
      <c r="AE1490" s="374"/>
      <c r="AF1490" s="374"/>
      <c r="AG1490" s="374"/>
      <c r="AH1490" s="374"/>
      <c r="AI1490" s="374"/>
      <c r="AJ1490" s="374"/>
      <c r="AK1490" s="374"/>
      <c r="AL1490" s="374"/>
      <c r="AM1490" s="374"/>
      <c r="AN1490" s="374"/>
      <c r="AO1490" s="374"/>
      <c r="AP1490" s="374"/>
      <c r="AQ1490" s="374"/>
      <c r="AR1490" s="374"/>
      <c r="AS1490" s="374"/>
      <c r="AT1490" s="374"/>
      <c r="AU1490" s="374"/>
      <c r="AV1490" s="374"/>
      <c r="AW1490" s="374"/>
      <c r="AX1490" s="374"/>
      <c r="AY1490" s="374"/>
      <c r="AZ1490" s="374"/>
      <c r="BA1490" s="374"/>
      <c r="BB1490" s="374"/>
      <c r="BC1490" s="374"/>
      <c r="BD1490" s="374"/>
      <c r="BE1490" s="374"/>
      <c r="BF1490" s="374"/>
      <c r="BG1490" s="374"/>
      <c r="BH1490" s="374"/>
    </row>
    <row r="1491" spans="1:60" s="390" customFormat="1" ht="15.75" hidden="1">
      <c r="A1491" s="372" t="s">
        <v>1822</v>
      </c>
      <c r="B1491" s="388"/>
      <c r="C1491" s="389"/>
      <c r="E1491" s="391"/>
      <c r="F1491" s="391"/>
      <c r="G1491" s="391"/>
      <c r="H1491" s="391"/>
      <c r="I1491" s="391"/>
      <c r="J1491" s="391"/>
      <c r="K1491" s="391"/>
      <c r="L1491" s="391"/>
      <c r="M1491" s="391"/>
      <c r="N1491" s="391"/>
      <c r="O1491" s="391"/>
      <c r="P1491" s="391"/>
      <c r="Q1491" s="391"/>
      <c r="R1491" s="391"/>
      <c r="S1491" s="391"/>
      <c r="T1491" s="391"/>
      <c r="U1491" s="391"/>
      <c r="V1491" s="391"/>
      <c r="W1491" s="391"/>
      <c r="X1491" s="391"/>
      <c r="Y1491" s="391"/>
      <c r="Z1491" s="391"/>
      <c r="AA1491" s="391"/>
      <c r="AB1491" s="391"/>
      <c r="AC1491" s="391"/>
      <c r="AD1491" s="391"/>
      <c r="AE1491" s="391"/>
      <c r="AF1491" s="391"/>
      <c r="AG1491" s="391"/>
      <c r="AH1491" s="391"/>
      <c r="AI1491" s="391"/>
      <c r="AJ1491" s="391"/>
      <c r="AK1491" s="391"/>
      <c r="AL1491" s="391"/>
      <c r="AM1491" s="391"/>
      <c r="AN1491" s="391"/>
      <c r="AO1491" s="391"/>
      <c r="AP1491" s="391"/>
      <c r="AQ1491" s="391"/>
      <c r="AR1491" s="391"/>
      <c r="AS1491" s="391"/>
      <c r="AT1491" s="391"/>
      <c r="AU1491" s="391"/>
      <c r="AV1491" s="391"/>
      <c r="AW1491" s="391"/>
      <c r="AX1491" s="391"/>
      <c r="AY1491" s="391"/>
      <c r="AZ1491" s="391"/>
      <c r="BA1491" s="391"/>
      <c r="BB1491" s="391"/>
      <c r="BC1491" s="391"/>
      <c r="BD1491" s="391"/>
      <c r="BE1491" s="391"/>
      <c r="BF1491" s="391"/>
      <c r="BG1491" s="391"/>
      <c r="BH1491" s="391"/>
    </row>
    <row r="1492" spans="1:60" s="390" customFormat="1" ht="18" customHeight="1" hidden="1">
      <c r="A1492" s="377" t="s">
        <v>1791</v>
      </c>
      <c r="B1492" s="388"/>
      <c r="C1492" s="389"/>
      <c r="E1492" s="391"/>
      <c r="F1492" s="391"/>
      <c r="G1492" s="391"/>
      <c r="H1492" s="391"/>
      <c r="I1492" s="391"/>
      <c r="J1492" s="391"/>
      <c r="K1492" s="391"/>
      <c r="L1492" s="391"/>
      <c r="M1492" s="391"/>
      <c r="N1492" s="391"/>
      <c r="O1492" s="391"/>
      <c r="P1492" s="391"/>
      <c r="Q1492" s="391"/>
      <c r="R1492" s="391"/>
      <c r="S1492" s="391"/>
      <c r="T1492" s="391"/>
      <c r="U1492" s="391"/>
      <c r="V1492" s="391"/>
      <c r="W1492" s="391"/>
      <c r="X1492" s="391"/>
      <c r="Y1492" s="391"/>
      <c r="Z1492" s="391"/>
      <c r="AA1492" s="391"/>
      <c r="AB1492" s="391"/>
      <c r="AC1492" s="391"/>
      <c r="AD1492" s="391"/>
      <c r="AE1492" s="391"/>
      <c r="AF1492" s="391"/>
      <c r="AG1492" s="391"/>
      <c r="AH1492" s="391"/>
      <c r="AI1492" s="391"/>
      <c r="AJ1492" s="391"/>
      <c r="AK1492" s="391"/>
      <c r="AL1492" s="391"/>
      <c r="AM1492" s="391"/>
      <c r="AN1492" s="391"/>
      <c r="AO1492" s="391"/>
      <c r="AP1492" s="391"/>
      <c r="AQ1492" s="391"/>
      <c r="AR1492" s="391"/>
      <c r="AS1492" s="391"/>
      <c r="AT1492" s="391"/>
      <c r="AU1492" s="391"/>
      <c r="AV1492" s="391"/>
      <c r="AW1492" s="391"/>
      <c r="AX1492" s="391"/>
      <c r="AY1492" s="391"/>
      <c r="AZ1492" s="391"/>
      <c r="BA1492" s="391"/>
      <c r="BB1492" s="391"/>
      <c r="BC1492" s="391"/>
      <c r="BD1492" s="391"/>
      <c r="BE1492" s="391"/>
      <c r="BF1492" s="391"/>
      <c r="BG1492" s="391"/>
      <c r="BH1492" s="391"/>
    </row>
    <row r="1493" spans="1:60" s="394" customFormat="1" ht="44.25" customHeight="1" hidden="1">
      <c r="A1493" s="691" t="s">
        <v>1823</v>
      </c>
      <c r="B1493" s="691"/>
      <c r="C1493" s="691"/>
      <c r="D1493" s="691"/>
      <c r="E1493" s="395"/>
      <c r="F1493" s="395"/>
      <c r="G1493" s="395"/>
      <c r="H1493" s="395"/>
      <c r="I1493" s="395"/>
      <c r="J1493" s="395"/>
      <c r="K1493" s="395"/>
      <c r="L1493" s="395"/>
      <c r="M1493" s="395"/>
      <c r="N1493" s="395"/>
      <c r="O1493" s="395"/>
      <c r="P1493" s="395"/>
      <c r="Q1493" s="395"/>
      <c r="R1493" s="395"/>
      <c r="S1493" s="395"/>
      <c r="T1493" s="395"/>
      <c r="U1493" s="395"/>
      <c r="V1493" s="395"/>
      <c r="W1493" s="395"/>
      <c r="X1493" s="395"/>
      <c r="Y1493" s="395"/>
      <c r="Z1493" s="395"/>
      <c r="AA1493" s="395"/>
      <c r="AB1493" s="395"/>
      <c r="AC1493" s="395"/>
      <c r="AD1493" s="395"/>
      <c r="AE1493" s="395"/>
      <c r="AF1493" s="395"/>
      <c r="AG1493" s="395"/>
      <c r="AH1493" s="395"/>
      <c r="AI1493" s="395"/>
      <c r="AJ1493" s="395"/>
      <c r="AK1493" s="395"/>
      <c r="AL1493" s="395"/>
      <c r="AM1493" s="395"/>
      <c r="AN1493" s="395"/>
      <c r="AO1493" s="395"/>
      <c r="AP1493" s="395"/>
      <c r="AQ1493" s="395"/>
      <c r="AR1493" s="395"/>
      <c r="AS1493" s="395"/>
      <c r="AT1493" s="395"/>
      <c r="AU1493" s="395"/>
      <c r="AV1493" s="395"/>
      <c r="AW1493" s="395"/>
      <c r="AX1493" s="395"/>
      <c r="AY1493" s="395"/>
      <c r="AZ1493" s="395"/>
      <c r="BA1493" s="395"/>
      <c r="BB1493" s="395"/>
      <c r="BC1493" s="395"/>
      <c r="BD1493" s="395"/>
      <c r="BE1493" s="395"/>
      <c r="BF1493" s="395"/>
      <c r="BG1493" s="395"/>
      <c r="BH1493" s="395"/>
    </row>
    <row r="1494" spans="1:60" s="394" customFormat="1" ht="15.75" customHeight="1" hidden="1">
      <c r="A1494" s="369"/>
      <c r="B1494" s="369"/>
      <c r="C1494" s="369"/>
      <c r="D1494" s="369"/>
      <c r="E1494" s="395"/>
      <c r="F1494" s="395"/>
      <c r="G1494" s="395"/>
      <c r="H1494" s="395"/>
      <c r="I1494" s="395"/>
      <c r="J1494" s="395"/>
      <c r="K1494" s="395"/>
      <c r="L1494" s="395"/>
      <c r="M1494" s="395"/>
      <c r="N1494" s="395"/>
      <c r="O1494" s="395"/>
      <c r="P1494" s="395"/>
      <c r="Q1494" s="395"/>
      <c r="R1494" s="395"/>
      <c r="S1494" s="395"/>
      <c r="T1494" s="395"/>
      <c r="U1494" s="395"/>
      <c r="V1494" s="395"/>
      <c r="W1494" s="395"/>
      <c r="X1494" s="395"/>
      <c r="Y1494" s="395"/>
      <c r="Z1494" s="395"/>
      <c r="AA1494" s="395"/>
      <c r="AB1494" s="395"/>
      <c r="AC1494" s="395"/>
      <c r="AD1494" s="395"/>
      <c r="AE1494" s="395"/>
      <c r="AF1494" s="395"/>
      <c r="AG1494" s="395"/>
      <c r="AH1494" s="395"/>
      <c r="AI1494" s="395"/>
      <c r="AJ1494" s="395"/>
      <c r="AK1494" s="395"/>
      <c r="AL1494" s="395"/>
      <c r="AM1494" s="395"/>
      <c r="AN1494" s="395"/>
      <c r="AO1494" s="395"/>
      <c r="AP1494" s="395"/>
      <c r="AQ1494" s="395"/>
      <c r="AR1494" s="395"/>
      <c r="AS1494" s="395"/>
      <c r="AT1494" s="395"/>
      <c r="AU1494" s="395"/>
      <c r="AV1494" s="395"/>
      <c r="AW1494" s="395"/>
      <c r="AX1494" s="395"/>
      <c r="AY1494" s="395"/>
      <c r="AZ1494" s="395"/>
      <c r="BA1494" s="395"/>
      <c r="BB1494" s="395"/>
      <c r="BC1494" s="395"/>
      <c r="BD1494" s="395"/>
      <c r="BE1494" s="395"/>
      <c r="BF1494" s="395"/>
      <c r="BG1494" s="395"/>
      <c r="BH1494" s="395"/>
    </row>
    <row r="1495" spans="1:60" s="390" customFormat="1" ht="15.75" hidden="1">
      <c r="A1495" s="372" t="s">
        <v>1824</v>
      </c>
      <c r="B1495" s="388"/>
      <c r="C1495" s="389"/>
      <c r="E1495" s="391"/>
      <c r="F1495" s="391"/>
      <c r="G1495" s="391"/>
      <c r="H1495" s="391"/>
      <c r="I1495" s="391"/>
      <c r="J1495" s="391"/>
      <c r="K1495" s="391"/>
      <c r="L1495" s="391"/>
      <c r="M1495" s="391"/>
      <c r="N1495" s="391"/>
      <c r="O1495" s="391"/>
      <c r="P1495" s="391"/>
      <c r="Q1495" s="391"/>
      <c r="R1495" s="391"/>
      <c r="S1495" s="391"/>
      <c r="T1495" s="391"/>
      <c r="U1495" s="391"/>
      <c r="V1495" s="391"/>
      <c r="W1495" s="391"/>
      <c r="X1495" s="391"/>
      <c r="Y1495" s="391"/>
      <c r="Z1495" s="391"/>
      <c r="AA1495" s="391"/>
      <c r="AB1495" s="391"/>
      <c r="AC1495" s="391"/>
      <c r="AD1495" s="391"/>
      <c r="AE1495" s="391"/>
      <c r="AF1495" s="391"/>
      <c r="AG1495" s="391"/>
      <c r="AH1495" s="391"/>
      <c r="AI1495" s="391"/>
      <c r="AJ1495" s="391"/>
      <c r="AK1495" s="391"/>
      <c r="AL1495" s="391"/>
      <c r="AM1495" s="391"/>
      <c r="AN1495" s="391"/>
      <c r="AO1495" s="391"/>
      <c r="AP1495" s="391"/>
      <c r="AQ1495" s="391"/>
      <c r="AR1495" s="391"/>
      <c r="AS1495" s="391"/>
      <c r="AT1495" s="391"/>
      <c r="AU1495" s="391"/>
      <c r="AV1495" s="391"/>
      <c r="AW1495" s="391"/>
      <c r="AX1495" s="391"/>
      <c r="AY1495" s="391"/>
      <c r="AZ1495" s="391"/>
      <c r="BA1495" s="391"/>
      <c r="BB1495" s="391"/>
      <c r="BC1495" s="391"/>
      <c r="BD1495" s="391"/>
      <c r="BE1495" s="391"/>
      <c r="BF1495" s="391"/>
      <c r="BG1495" s="391"/>
      <c r="BH1495" s="391"/>
    </row>
    <row r="1496" spans="1:60" s="390" customFormat="1" ht="18" customHeight="1" hidden="1">
      <c r="A1496" s="377" t="s">
        <v>806</v>
      </c>
      <c r="B1496" s="388"/>
      <c r="C1496" s="389"/>
      <c r="E1496" s="391"/>
      <c r="F1496" s="391"/>
      <c r="G1496" s="391"/>
      <c r="H1496" s="391"/>
      <c r="I1496" s="391"/>
      <c r="J1496" s="391"/>
      <c r="K1496" s="391"/>
      <c r="L1496" s="391"/>
      <c r="M1496" s="391"/>
      <c r="N1496" s="391"/>
      <c r="O1496" s="391"/>
      <c r="P1496" s="391"/>
      <c r="Q1496" s="391"/>
      <c r="R1496" s="391"/>
      <c r="S1496" s="391"/>
      <c r="T1496" s="391"/>
      <c r="U1496" s="391"/>
      <c r="V1496" s="391"/>
      <c r="W1496" s="391"/>
      <c r="X1496" s="391"/>
      <c r="Y1496" s="391"/>
      <c r="Z1496" s="391"/>
      <c r="AA1496" s="391"/>
      <c r="AB1496" s="391"/>
      <c r="AC1496" s="391"/>
      <c r="AD1496" s="391"/>
      <c r="AE1496" s="391"/>
      <c r="AF1496" s="391"/>
      <c r="AG1496" s="391"/>
      <c r="AH1496" s="391"/>
      <c r="AI1496" s="391"/>
      <c r="AJ1496" s="391"/>
      <c r="AK1496" s="391"/>
      <c r="AL1496" s="391"/>
      <c r="AM1496" s="391"/>
      <c r="AN1496" s="391"/>
      <c r="AO1496" s="391"/>
      <c r="AP1496" s="391"/>
      <c r="AQ1496" s="391"/>
      <c r="AR1496" s="391"/>
      <c r="AS1496" s="391"/>
      <c r="AT1496" s="391"/>
      <c r="AU1496" s="391"/>
      <c r="AV1496" s="391"/>
      <c r="AW1496" s="391"/>
      <c r="AX1496" s="391"/>
      <c r="AY1496" s="391"/>
      <c r="AZ1496" s="391"/>
      <c r="BA1496" s="391"/>
      <c r="BB1496" s="391"/>
      <c r="BC1496" s="391"/>
      <c r="BD1496" s="391"/>
      <c r="BE1496" s="391"/>
      <c r="BF1496" s="391"/>
      <c r="BG1496" s="391"/>
      <c r="BH1496" s="391"/>
    </row>
    <row r="1497" spans="1:4" s="1" customFormat="1" ht="30.75" customHeight="1" hidden="1">
      <c r="A1497" s="695" t="s">
        <v>1825</v>
      </c>
      <c r="B1497" s="695"/>
      <c r="C1497" s="695"/>
      <c r="D1497" s="695"/>
    </row>
    <row r="1498" spans="1:60" s="394" customFormat="1" ht="15" hidden="1">
      <c r="A1498" s="369"/>
      <c r="B1498" s="369"/>
      <c r="C1498" s="369"/>
      <c r="D1498" s="369"/>
      <c r="E1498" s="395"/>
      <c r="F1498" s="395"/>
      <c r="G1498" s="395"/>
      <c r="H1498" s="395"/>
      <c r="I1498" s="395"/>
      <c r="J1498" s="395"/>
      <c r="K1498" s="395"/>
      <c r="L1498" s="395"/>
      <c r="M1498" s="395"/>
      <c r="N1498" s="395"/>
      <c r="O1498" s="395"/>
      <c r="P1498" s="395"/>
      <c r="Q1498" s="395"/>
      <c r="R1498" s="395"/>
      <c r="S1498" s="395"/>
      <c r="T1498" s="395"/>
      <c r="U1498" s="395"/>
      <c r="V1498" s="395"/>
      <c r="W1498" s="395"/>
      <c r="X1498" s="395"/>
      <c r="Y1498" s="395"/>
      <c r="Z1498" s="395"/>
      <c r="AA1498" s="395"/>
      <c r="AB1498" s="395"/>
      <c r="AC1498" s="395"/>
      <c r="AD1498" s="395"/>
      <c r="AE1498" s="395"/>
      <c r="AF1498" s="395"/>
      <c r="AG1498" s="395"/>
      <c r="AH1498" s="395"/>
      <c r="AI1498" s="395"/>
      <c r="AJ1498" s="395"/>
      <c r="AK1498" s="395"/>
      <c r="AL1498" s="395"/>
      <c r="AM1498" s="395"/>
      <c r="AN1498" s="395"/>
      <c r="AO1498" s="395"/>
      <c r="AP1498" s="395"/>
      <c r="AQ1498" s="395"/>
      <c r="AR1498" s="395"/>
      <c r="AS1498" s="395"/>
      <c r="AT1498" s="395"/>
      <c r="AU1498" s="395"/>
      <c r="AV1498" s="395"/>
      <c r="AW1498" s="395"/>
      <c r="AX1498" s="395"/>
      <c r="AY1498" s="395"/>
      <c r="AZ1498" s="395"/>
      <c r="BA1498" s="395"/>
      <c r="BB1498" s="395"/>
      <c r="BC1498" s="395"/>
      <c r="BD1498" s="395"/>
      <c r="BE1498" s="395"/>
      <c r="BF1498" s="395"/>
      <c r="BG1498" s="395"/>
      <c r="BH1498" s="395"/>
    </row>
    <row r="1499" spans="1:60" s="390" customFormat="1" ht="17.25" customHeight="1" hidden="1">
      <c r="A1499" s="696" t="s">
        <v>1826</v>
      </c>
      <c r="B1499" s="696"/>
      <c r="C1499" s="696"/>
      <c r="D1499" s="696"/>
      <c r="E1499" s="391"/>
      <c r="F1499" s="391"/>
      <c r="G1499" s="391"/>
      <c r="H1499" s="391"/>
      <c r="I1499" s="391"/>
      <c r="J1499" s="391"/>
      <c r="K1499" s="391"/>
      <c r="L1499" s="391"/>
      <c r="M1499" s="391"/>
      <c r="N1499" s="391"/>
      <c r="O1499" s="391"/>
      <c r="P1499" s="391"/>
      <c r="Q1499" s="391"/>
      <c r="R1499" s="391"/>
      <c r="S1499" s="391"/>
      <c r="T1499" s="391"/>
      <c r="U1499" s="391"/>
      <c r="V1499" s="391"/>
      <c r="W1499" s="391"/>
      <c r="X1499" s="391"/>
      <c r="Y1499" s="391"/>
      <c r="Z1499" s="391"/>
      <c r="AA1499" s="391"/>
      <c r="AB1499" s="391"/>
      <c r="AC1499" s="391"/>
      <c r="AD1499" s="391"/>
      <c r="AE1499" s="391"/>
      <c r="AF1499" s="391"/>
      <c r="AG1499" s="391"/>
      <c r="AH1499" s="391"/>
      <c r="AI1499" s="391"/>
      <c r="AJ1499" s="391"/>
      <c r="AK1499" s="391"/>
      <c r="AL1499" s="391"/>
      <c r="AM1499" s="391"/>
      <c r="AN1499" s="391"/>
      <c r="AO1499" s="391"/>
      <c r="AP1499" s="391"/>
      <c r="AQ1499" s="391"/>
      <c r="AR1499" s="391"/>
      <c r="AS1499" s="391"/>
      <c r="AT1499" s="391"/>
      <c r="AU1499" s="391"/>
      <c r="AV1499" s="391"/>
      <c r="AW1499" s="391"/>
      <c r="AX1499" s="391"/>
      <c r="AY1499" s="391"/>
      <c r="AZ1499" s="391"/>
      <c r="BA1499" s="391"/>
      <c r="BB1499" s="391"/>
      <c r="BC1499" s="391"/>
      <c r="BD1499" s="391"/>
      <c r="BE1499" s="391"/>
      <c r="BF1499" s="391"/>
      <c r="BG1499" s="391"/>
      <c r="BH1499" s="391"/>
    </row>
    <row r="1500" spans="1:60" s="390" customFormat="1" ht="18" customHeight="1" hidden="1">
      <c r="A1500" s="377" t="s">
        <v>1791</v>
      </c>
      <c r="B1500" s="388"/>
      <c r="C1500" s="389"/>
      <c r="E1500" s="391"/>
      <c r="F1500" s="391"/>
      <c r="G1500" s="391"/>
      <c r="H1500" s="391"/>
      <c r="I1500" s="391"/>
      <c r="J1500" s="391"/>
      <c r="K1500" s="391"/>
      <c r="L1500" s="391"/>
      <c r="M1500" s="391"/>
      <c r="N1500" s="391"/>
      <c r="O1500" s="391"/>
      <c r="P1500" s="391"/>
      <c r="Q1500" s="391"/>
      <c r="R1500" s="391"/>
      <c r="S1500" s="391"/>
      <c r="T1500" s="391"/>
      <c r="U1500" s="391"/>
      <c r="V1500" s="391"/>
      <c r="W1500" s="391"/>
      <c r="X1500" s="391"/>
      <c r="Y1500" s="391"/>
      <c r="Z1500" s="391"/>
      <c r="AA1500" s="391"/>
      <c r="AB1500" s="391"/>
      <c r="AC1500" s="391"/>
      <c r="AD1500" s="391"/>
      <c r="AE1500" s="391"/>
      <c r="AF1500" s="391"/>
      <c r="AG1500" s="391"/>
      <c r="AH1500" s="391"/>
      <c r="AI1500" s="391"/>
      <c r="AJ1500" s="391"/>
      <c r="AK1500" s="391"/>
      <c r="AL1500" s="391"/>
      <c r="AM1500" s="391"/>
      <c r="AN1500" s="391"/>
      <c r="AO1500" s="391"/>
      <c r="AP1500" s="391"/>
      <c r="AQ1500" s="391"/>
      <c r="AR1500" s="391"/>
      <c r="AS1500" s="391"/>
      <c r="AT1500" s="391"/>
      <c r="AU1500" s="391"/>
      <c r="AV1500" s="391"/>
      <c r="AW1500" s="391"/>
      <c r="AX1500" s="391"/>
      <c r="AY1500" s="391"/>
      <c r="AZ1500" s="391"/>
      <c r="BA1500" s="391"/>
      <c r="BB1500" s="391"/>
      <c r="BC1500" s="391"/>
      <c r="BD1500" s="391"/>
      <c r="BE1500" s="391"/>
      <c r="BF1500" s="391"/>
      <c r="BG1500" s="391"/>
      <c r="BH1500" s="391"/>
    </row>
    <row r="1501" spans="1:252" s="394" customFormat="1" ht="29.25" customHeight="1" hidden="1">
      <c r="A1501" s="695" t="s">
        <v>1827</v>
      </c>
      <c r="B1501" s="695"/>
      <c r="C1501" s="695"/>
      <c r="D1501" s="695"/>
      <c r="E1501" s="694"/>
      <c r="F1501" s="694"/>
      <c r="G1501" s="694"/>
      <c r="H1501" s="694"/>
      <c r="I1501" s="694"/>
      <c r="J1501" s="694"/>
      <c r="K1501" s="694"/>
      <c r="L1501" s="694"/>
      <c r="M1501" s="694"/>
      <c r="N1501" s="694"/>
      <c r="O1501" s="694"/>
      <c r="P1501" s="694"/>
      <c r="Q1501" s="694"/>
      <c r="R1501" s="694"/>
      <c r="S1501" s="694"/>
      <c r="T1501" s="694"/>
      <c r="U1501" s="694"/>
      <c r="V1501" s="694"/>
      <c r="W1501" s="694"/>
      <c r="X1501" s="694"/>
      <c r="Y1501" s="694"/>
      <c r="Z1501" s="694"/>
      <c r="AA1501" s="694"/>
      <c r="AB1501" s="694"/>
      <c r="AC1501" s="694"/>
      <c r="AD1501" s="694"/>
      <c r="AE1501" s="694"/>
      <c r="AF1501" s="694"/>
      <c r="AG1501" s="694"/>
      <c r="AH1501" s="694"/>
      <c r="AI1501" s="694"/>
      <c r="AJ1501" s="694"/>
      <c r="AK1501" s="694"/>
      <c r="AL1501" s="694"/>
      <c r="AM1501" s="694"/>
      <c r="AN1501" s="694"/>
      <c r="AO1501" s="694"/>
      <c r="AP1501" s="694"/>
      <c r="AQ1501" s="694"/>
      <c r="AR1501" s="694"/>
      <c r="AS1501" s="694"/>
      <c r="AT1501" s="694"/>
      <c r="AU1501" s="694"/>
      <c r="AV1501" s="694"/>
      <c r="AW1501" s="694"/>
      <c r="AX1501" s="694"/>
      <c r="AY1501" s="694"/>
      <c r="AZ1501" s="694"/>
      <c r="BA1501" s="694"/>
      <c r="BB1501" s="694"/>
      <c r="BC1501" s="694"/>
      <c r="BD1501" s="694"/>
      <c r="BE1501" s="694"/>
      <c r="BF1501" s="694"/>
      <c r="BG1501" s="694"/>
      <c r="BH1501" s="694"/>
      <c r="BI1501" s="694"/>
      <c r="BJ1501" s="694"/>
      <c r="BK1501" s="694"/>
      <c r="BL1501" s="694"/>
      <c r="BM1501" s="694"/>
      <c r="BN1501" s="694"/>
      <c r="BO1501" s="694"/>
      <c r="BP1501" s="694"/>
      <c r="BQ1501" s="694"/>
      <c r="BR1501" s="694"/>
      <c r="BS1501" s="694"/>
      <c r="BT1501" s="694"/>
      <c r="BU1501" s="694"/>
      <c r="BV1501" s="694"/>
      <c r="BW1501" s="694"/>
      <c r="BX1501" s="694"/>
      <c r="BY1501" s="694"/>
      <c r="BZ1501" s="694"/>
      <c r="CA1501" s="694"/>
      <c r="CB1501" s="694"/>
      <c r="CC1501" s="694"/>
      <c r="CD1501" s="694"/>
      <c r="CE1501" s="694"/>
      <c r="CF1501" s="694"/>
      <c r="CG1501" s="694"/>
      <c r="CH1501" s="694"/>
      <c r="CI1501" s="694"/>
      <c r="CJ1501" s="694"/>
      <c r="CK1501" s="694"/>
      <c r="CL1501" s="694"/>
      <c r="CM1501" s="694"/>
      <c r="CN1501" s="694"/>
      <c r="CO1501" s="694"/>
      <c r="CP1501" s="694"/>
      <c r="CQ1501" s="694"/>
      <c r="CR1501" s="694"/>
      <c r="CS1501" s="694"/>
      <c r="CT1501" s="694"/>
      <c r="CU1501" s="694"/>
      <c r="CV1501" s="694"/>
      <c r="CW1501" s="694"/>
      <c r="CX1501" s="694"/>
      <c r="CY1501" s="694"/>
      <c r="CZ1501" s="694"/>
      <c r="DA1501" s="694"/>
      <c r="DB1501" s="694"/>
      <c r="DC1501" s="694"/>
      <c r="DD1501" s="694"/>
      <c r="DE1501" s="694"/>
      <c r="DF1501" s="694"/>
      <c r="DG1501" s="694"/>
      <c r="DH1501" s="694"/>
      <c r="DI1501" s="694"/>
      <c r="DJ1501" s="694"/>
      <c r="DK1501" s="694"/>
      <c r="DL1501" s="694"/>
      <c r="DM1501" s="694"/>
      <c r="DN1501" s="694"/>
      <c r="DO1501" s="694"/>
      <c r="DP1501" s="694"/>
      <c r="DQ1501" s="694"/>
      <c r="DR1501" s="694"/>
      <c r="DS1501" s="694"/>
      <c r="DT1501" s="694"/>
      <c r="DU1501" s="694"/>
      <c r="DV1501" s="694"/>
      <c r="DW1501" s="694"/>
      <c r="DX1501" s="694"/>
      <c r="DY1501" s="694" t="s">
        <v>1828</v>
      </c>
      <c r="DZ1501" s="694"/>
      <c r="EA1501" s="694"/>
      <c r="EB1501" s="694"/>
      <c r="EC1501" s="694" t="s">
        <v>1828</v>
      </c>
      <c r="ED1501" s="694"/>
      <c r="EE1501" s="694"/>
      <c r="EF1501" s="694"/>
      <c r="EG1501" s="694" t="s">
        <v>1828</v>
      </c>
      <c r="EH1501" s="694"/>
      <c r="EI1501" s="694"/>
      <c r="EJ1501" s="694"/>
      <c r="EK1501" s="694" t="s">
        <v>1828</v>
      </c>
      <c r="EL1501" s="694"/>
      <c r="EM1501" s="694"/>
      <c r="EN1501" s="694"/>
      <c r="EO1501" s="694" t="s">
        <v>1828</v>
      </c>
      <c r="EP1501" s="694"/>
      <c r="EQ1501" s="694"/>
      <c r="ER1501" s="694"/>
      <c r="ES1501" s="694" t="s">
        <v>1828</v>
      </c>
      <c r="ET1501" s="694"/>
      <c r="EU1501" s="694"/>
      <c r="EV1501" s="694"/>
      <c r="EW1501" s="694" t="s">
        <v>1828</v>
      </c>
      <c r="EX1501" s="694"/>
      <c r="EY1501" s="694"/>
      <c r="EZ1501" s="694"/>
      <c r="FA1501" s="694" t="s">
        <v>1828</v>
      </c>
      <c r="FB1501" s="694"/>
      <c r="FC1501" s="694"/>
      <c r="FD1501" s="694"/>
      <c r="FE1501" s="694" t="s">
        <v>1828</v>
      </c>
      <c r="FF1501" s="694"/>
      <c r="FG1501" s="694"/>
      <c r="FH1501" s="694"/>
      <c r="FI1501" s="694" t="s">
        <v>1828</v>
      </c>
      <c r="FJ1501" s="694"/>
      <c r="FK1501" s="694"/>
      <c r="FL1501" s="694"/>
      <c r="FM1501" s="694" t="s">
        <v>1828</v>
      </c>
      <c r="FN1501" s="694"/>
      <c r="FO1501" s="694"/>
      <c r="FP1501" s="694"/>
      <c r="FQ1501" s="694" t="s">
        <v>1828</v>
      </c>
      <c r="FR1501" s="694"/>
      <c r="FS1501" s="694"/>
      <c r="FT1501" s="694"/>
      <c r="FU1501" s="694" t="s">
        <v>1828</v>
      </c>
      <c r="FV1501" s="694"/>
      <c r="FW1501" s="694"/>
      <c r="FX1501" s="694"/>
      <c r="FY1501" s="694" t="s">
        <v>1828</v>
      </c>
      <c r="FZ1501" s="694"/>
      <c r="GA1501" s="694"/>
      <c r="GB1501" s="694"/>
      <c r="GC1501" s="694" t="s">
        <v>1828</v>
      </c>
      <c r="GD1501" s="694"/>
      <c r="GE1501" s="694"/>
      <c r="GF1501" s="694"/>
      <c r="GG1501" s="694" t="s">
        <v>1828</v>
      </c>
      <c r="GH1501" s="694"/>
      <c r="GI1501" s="694"/>
      <c r="GJ1501" s="694"/>
      <c r="GK1501" s="694" t="s">
        <v>1828</v>
      </c>
      <c r="GL1501" s="694"/>
      <c r="GM1501" s="694"/>
      <c r="GN1501" s="694"/>
      <c r="GO1501" s="694" t="s">
        <v>1828</v>
      </c>
      <c r="GP1501" s="694"/>
      <c r="GQ1501" s="694"/>
      <c r="GR1501" s="694"/>
      <c r="GS1501" s="694" t="s">
        <v>1828</v>
      </c>
      <c r="GT1501" s="694"/>
      <c r="GU1501" s="694"/>
      <c r="GV1501" s="694"/>
      <c r="GW1501" s="694" t="s">
        <v>1828</v>
      </c>
      <c r="GX1501" s="694"/>
      <c r="GY1501" s="694"/>
      <c r="GZ1501" s="694"/>
      <c r="HA1501" s="694" t="s">
        <v>1828</v>
      </c>
      <c r="HB1501" s="694"/>
      <c r="HC1501" s="694"/>
      <c r="HD1501" s="694"/>
      <c r="HE1501" s="694" t="s">
        <v>1828</v>
      </c>
      <c r="HF1501" s="694"/>
      <c r="HG1501" s="694"/>
      <c r="HH1501" s="694"/>
      <c r="HI1501" s="694" t="s">
        <v>1828</v>
      </c>
      <c r="HJ1501" s="694"/>
      <c r="HK1501" s="694"/>
      <c r="HL1501" s="694"/>
      <c r="HM1501" s="694" t="s">
        <v>1828</v>
      </c>
      <c r="HN1501" s="694"/>
      <c r="HO1501" s="694"/>
      <c r="HP1501" s="694"/>
      <c r="HQ1501" s="694" t="s">
        <v>1828</v>
      </c>
      <c r="HR1501" s="694"/>
      <c r="HS1501" s="694"/>
      <c r="HT1501" s="694"/>
      <c r="HU1501" s="694" t="s">
        <v>1828</v>
      </c>
      <c r="HV1501" s="694"/>
      <c r="HW1501" s="694"/>
      <c r="HX1501" s="694"/>
      <c r="HY1501" s="694" t="s">
        <v>1828</v>
      </c>
      <c r="HZ1501" s="694"/>
      <c r="IA1501" s="694"/>
      <c r="IB1501" s="694"/>
      <c r="IC1501" s="694" t="s">
        <v>1828</v>
      </c>
      <c r="ID1501" s="694"/>
      <c r="IE1501" s="694"/>
      <c r="IF1501" s="694"/>
      <c r="IG1501" s="694" t="s">
        <v>1828</v>
      </c>
      <c r="IH1501" s="694"/>
      <c r="II1501" s="694"/>
      <c r="IJ1501" s="694"/>
      <c r="IK1501" s="694" t="s">
        <v>1828</v>
      </c>
      <c r="IL1501" s="694"/>
      <c r="IM1501" s="694"/>
      <c r="IN1501" s="694"/>
      <c r="IO1501" s="694" t="s">
        <v>1828</v>
      </c>
      <c r="IP1501" s="694"/>
      <c r="IQ1501" s="694"/>
      <c r="IR1501" s="694"/>
    </row>
    <row r="1502" spans="1:60" s="390" customFormat="1" ht="15.75" hidden="1">
      <c r="A1502" s="372"/>
      <c r="B1502" s="373"/>
      <c r="C1502" s="372"/>
      <c r="D1502" s="372"/>
      <c r="E1502" s="391"/>
      <c r="F1502" s="391"/>
      <c r="G1502" s="391"/>
      <c r="H1502" s="391"/>
      <c r="I1502" s="391"/>
      <c r="J1502" s="391"/>
      <c r="K1502" s="391"/>
      <c r="L1502" s="391"/>
      <c r="M1502" s="391"/>
      <c r="N1502" s="391"/>
      <c r="O1502" s="391"/>
      <c r="P1502" s="391"/>
      <c r="Q1502" s="391"/>
      <c r="R1502" s="391"/>
      <c r="S1502" s="391"/>
      <c r="T1502" s="391"/>
      <c r="U1502" s="391"/>
      <c r="V1502" s="391"/>
      <c r="W1502" s="391"/>
      <c r="X1502" s="391"/>
      <c r="Y1502" s="391"/>
      <c r="Z1502" s="391"/>
      <c r="AA1502" s="391"/>
      <c r="AB1502" s="391"/>
      <c r="AC1502" s="391"/>
      <c r="AD1502" s="391"/>
      <c r="AE1502" s="391"/>
      <c r="AF1502" s="391"/>
      <c r="AG1502" s="391"/>
      <c r="AH1502" s="391"/>
      <c r="AI1502" s="391"/>
      <c r="AJ1502" s="391"/>
      <c r="AK1502" s="391"/>
      <c r="AL1502" s="391"/>
      <c r="AM1502" s="391"/>
      <c r="AN1502" s="391"/>
      <c r="AO1502" s="391"/>
      <c r="AP1502" s="391"/>
      <c r="AQ1502" s="391"/>
      <c r="AR1502" s="391"/>
      <c r="AS1502" s="391"/>
      <c r="AT1502" s="391"/>
      <c r="AU1502" s="391"/>
      <c r="AV1502" s="391"/>
      <c r="AW1502" s="391"/>
      <c r="AX1502" s="391"/>
      <c r="AY1502" s="391"/>
      <c r="AZ1502" s="391"/>
      <c r="BA1502" s="391"/>
      <c r="BB1502" s="391"/>
      <c r="BC1502" s="391"/>
      <c r="BD1502" s="391"/>
      <c r="BE1502" s="391"/>
      <c r="BF1502" s="391"/>
      <c r="BG1502" s="391"/>
      <c r="BH1502" s="391"/>
    </row>
    <row r="1503" spans="1:60" s="352" customFormat="1" ht="16.5" customHeight="1">
      <c r="A1503" s="356" t="s">
        <v>1829</v>
      </c>
      <c r="B1503" s="357"/>
      <c r="C1503" s="358"/>
      <c r="E1503" s="351"/>
      <c r="F1503" s="351"/>
      <c r="G1503" s="351"/>
      <c r="H1503" s="351"/>
      <c r="I1503" s="351"/>
      <c r="J1503" s="351"/>
      <c r="K1503" s="351"/>
      <c r="L1503" s="351"/>
      <c r="M1503" s="351"/>
      <c r="N1503" s="351"/>
      <c r="O1503" s="351"/>
      <c r="P1503" s="351"/>
      <c r="Q1503" s="351"/>
      <c r="R1503" s="351"/>
      <c r="S1503" s="351"/>
      <c r="T1503" s="351"/>
      <c r="U1503" s="351"/>
      <c r="V1503" s="351"/>
      <c r="W1503" s="351"/>
      <c r="X1503" s="351"/>
      <c r="Y1503" s="351"/>
      <c r="Z1503" s="351"/>
      <c r="AA1503" s="351"/>
      <c r="AB1503" s="351"/>
      <c r="AC1503" s="351"/>
      <c r="AD1503" s="351"/>
      <c r="AE1503" s="351"/>
      <c r="AF1503" s="351"/>
      <c r="AG1503" s="351"/>
      <c r="AH1503" s="351"/>
      <c r="AI1503" s="351"/>
      <c r="AJ1503" s="351"/>
      <c r="AK1503" s="351"/>
      <c r="AL1503" s="351"/>
      <c r="AM1503" s="351"/>
      <c r="AN1503" s="351"/>
      <c r="AO1503" s="351"/>
      <c r="AP1503" s="351"/>
      <c r="AQ1503" s="351"/>
      <c r="AR1503" s="351"/>
      <c r="AS1503" s="351"/>
      <c r="AT1503" s="351"/>
      <c r="AU1503" s="351"/>
      <c r="AV1503" s="351"/>
      <c r="AW1503" s="351"/>
      <c r="AX1503" s="351"/>
      <c r="AY1503" s="351"/>
      <c r="AZ1503" s="351"/>
      <c r="BA1503" s="351"/>
      <c r="BB1503" s="351"/>
      <c r="BC1503" s="351"/>
      <c r="BD1503" s="351"/>
      <c r="BE1503" s="351"/>
      <c r="BF1503" s="351"/>
      <c r="BG1503" s="351"/>
      <c r="BH1503" s="351"/>
    </row>
    <row r="1504" spans="1:60" s="362" customFormat="1" ht="15.75">
      <c r="A1504" s="359" t="s">
        <v>806</v>
      </c>
      <c r="B1504" s="357"/>
      <c r="C1504" s="358"/>
      <c r="E1504" s="363"/>
      <c r="F1504" s="363"/>
      <c r="G1504" s="363"/>
      <c r="H1504" s="363"/>
      <c r="I1504" s="363"/>
      <c r="J1504" s="363"/>
      <c r="K1504" s="363"/>
      <c r="L1504" s="363"/>
      <c r="M1504" s="363"/>
      <c r="N1504" s="363"/>
      <c r="O1504" s="363"/>
      <c r="P1504" s="363"/>
      <c r="Q1504" s="363"/>
      <c r="R1504" s="363"/>
      <c r="S1504" s="363"/>
      <c r="T1504" s="363"/>
      <c r="U1504" s="363"/>
      <c r="V1504" s="363"/>
      <c r="W1504" s="363"/>
      <c r="X1504" s="363"/>
      <c r="Y1504" s="363"/>
      <c r="Z1504" s="363"/>
      <c r="AA1504" s="363"/>
      <c r="AB1504" s="363"/>
      <c r="AC1504" s="363"/>
      <c r="AD1504" s="363"/>
      <c r="AE1504" s="363"/>
      <c r="AF1504" s="363"/>
      <c r="AG1504" s="363"/>
      <c r="AH1504" s="363"/>
      <c r="AI1504" s="363"/>
      <c r="AJ1504" s="363"/>
      <c r="AK1504" s="363"/>
      <c r="AL1504" s="363"/>
      <c r="AM1504" s="363"/>
      <c r="AN1504" s="363"/>
      <c r="AO1504" s="363"/>
      <c r="AP1504" s="363"/>
      <c r="AQ1504" s="363"/>
      <c r="AR1504" s="363"/>
      <c r="AS1504" s="363"/>
      <c r="AT1504" s="363"/>
      <c r="AU1504" s="363"/>
      <c r="AV1504" s="363"/>
      <c r="AW1504" s="363"/>
      <c r="AX1504" s="363"/>
      <c r="AY1504" s="363"/>
      <c r="AZ1504" s="363"/>
      <c r="BA1504" s="363"/>
      <c r="BB1504" s="363"/>
      <c r="BC1504" s="363"/>
      <c r="BD1504" s="363"/>
      <c r="BE1504" s="363"/>
      <c r="BF1504" s="363"/>
      <c r="BG1504" s="363"/>
      <c r="BH1504" s="363"/>
    </row>
    <row r="1505" spans="1:60" s="362" customFormat="1" ht="109.5" customHeight="1">
      <c r="A1505" s="384" t="s">
        <v>1830</v>
      </c>
      <c r="B1505" s="384"/>
      <c r="C1505" s="384"/>
      <c r="D1505" s="384"/>
      <c r="E1505" s="363"/>
      <c r="F1505" s="363"/>
      <c r="G1505" s="363"/>
      <c r="H1505" s="363"/>
      <c r="I1505" s="363"/>
      <c r="J1505" s="363"/>
      <c r="K1505" s="363"/>
      <c r="L1505" s="363"/>
      <c r="M1505" s="363"/>
      <c r="N1505" s="363"/>
      <c r="O1505" s="363"/>
      <c r="P1505" s="363"/>
      <c r="Q1505" s="363"/>
      <c r="R1505" s="363"/>
      <c r="S1505" s="363"/>
      <c r="T1505" s="363"/>
      <c r="U1505" s="363"/>
      <c r="V1505" s="363"/>
      <c r="W1505" s="363"/>
      <c r="X1505" s="363"/>
      <c r="Y1505" s="363"/>
      <c r="Z1505" s="363"/>
      <c r="AA1505" s="363"/>
      <c r="AB1505" s="363"/>
      <c r="AC1505" s="363"/>
      <c r="AD1505" s="363"/>
      <c r="AE1505" s="363"/>
      <c r="AF1505" s="363"/>
      <c r="AG1505" s="363"/>
      <c r="AH1505" s="363"/>
      <c r="AI1505" s="363"/>
      <c r="AJ1505" s="363"/>
      <c r="AK1505" s="363"/>
      <c r="AL1505" s="363"/>
      <c r="AM1505" s="363"/>
      <c r="AN1505" s="363"/>
      <c r="AO1505" s="363"/>
      <c r="AP1505" s="363"/>
      <c r="AQ1505" s="363"/>
      <c r="AR1505" s="363"/>
      <c r="AS1505" s="363"/>
      <c r="AT1505" s="363"/>
      <c r="AU1505" s="363"/>
      <c r="AV1505" s="363"/>
      <c r="AW1505" s="363"/>
      <c r="AX1505" s="363"/>
      <c r="AY1505" s="363"/>
      <c r="AZ1505" s="363"/>
      <c r="BA1505" s="363"/>
      <c r="BB1505" s="363"/>
      <c r="BC1505" s="363"/>
      <c r="BD1505" s="363"/>
      <c r="BE1505" s="363"/>
      <c r="BF1505" s="363"/>
      <c r="BG1505" s="363"/>
      <c r="BH1505" s="363"/>
    </row>
    <row r="1506" spans="1:60" s="390" customFormat="1" ht="15.75" customHeight="1">
      <c r="A1506" s="376"/>
      <c r="B1506" s="376"/>
      <c r="C1506" s="376"/>
      <c r="D1506" s="376"/>
      <c r="E1506" s="391"/>
      <c r="F1506" s="391"/>
      <c r="G1506" s="391"/>
      <c r="H1506" s="391"/>
      <c r="I1506" s="391"/>
      <c r="J1506" s="391"/>
      <c r="K1506" s="391"/>
      <c r="L1506" s="391"/>
      <c r="M1506" s="391"/>
      <c r="N1506" s="391"/>
      <c r="O1506" s="391"/>
      <c r="P1506" s="391"/>
      <c r="Q1506" s="391"/>
      <c r="R1506" s="391"/>
      <c r="S1506" s="391"/>
      <c r="T1506" s="391"/>
      <c r="U1506" s="391"/>
      <c r="V1506" s="391"/>
      <c r="W1506" s="391"/>
      <c r="X1506" s="391"/>
      <c r="Y1506" s="391"/>
      <c r="Z1506" s="391"/>
      <c r="AA1506" s="391"/>
      <c r="AB1506" s="391"/>
      <c r="AC1506" s="391"/>
      <c r="AD1506" s="391"/>
      <c r="AE1506" s="391"/>
      <c r="AF1506" s="391"/>
      <c r="AG1506" s="391"/>
      <c r="AH1506" s="391"/>
      <c r="AI1506" s="391"/>
      <c r="AJ1506" s="391"/>
      <c r="AK1506" s="391"/>
      <c r="AL1506" s="391"/>
      <c r="AM1506" s="391"/>
      <c r="AN1506" s="391"/>
      <c r="AO1506" s="391"/>
      <c r="AP1506" s="391"/>
      <c r="AQ1506" s="391"/>
      <c r="AR1506" s="391"/>
      <c r="AS1506" s="391"/>
      <c r="AT1506" s="391"/>
      <c r="AU1506" s="391"/>
      <c r="AV1506" s="391"/>
      <c r="AW1506" s="391"/>
      <c r="AX1506" s="391"/>
      <c r="AY1506" s="391"/>
      <c r="AZ1506" s="391"/>
      <c r="BA1506" s="391"/>
      <c r="BB1506" s="391"/>
      <c r="BC1506" s="391"/>
      <c r="BD1506" s="391"/>
      <c r="BE1506" s="391"/>
      <c r="BF1506" s="391"/>
      <c r="BG1506" s="391"/>
      <c r="BH1506" s="391"/>
    </row>
    <row r="1507" spans="1:60" s="352" customFormat="1" ht="15.75">
      <c r="A1507" s="356" t="s">
        <v>1831</v>
      </c>
      <c r="B1507" s="370"/>
      <c r="C1507" s="356"/>
      <c r="D1507" s="356"/>
      <c r="E1507" s="351"/>
      <c r="F1507" s="351"/>
      <c r="G1507" s="351"/>
      <c r="H1507" s="351"/>
      <c r="I1507" s="351"/>
      <c r="J1507" s="351"/>
      <c r="K1507" s="351"/>
      <c r="L1507" s="351"/>
      <c r="M1507" s="351"/>
      <c r="N1507" s="351"/>
      <c r="O1507" s="351"/>
      <c r="P1507" s="351"/>
      <c r="Q1507" s="351"/>
      <c r="R1507" s="351"/>
      <c r="S1507" s="351"/>
      <c r="T1507" s="351"/>
      <c r="U1507" s="351"/>
      <c r="V1507" s="351"/>
      <c r="W1507" s="351"/>
      <c r="X1507" s="351"/>
      <c r="Y1507" s="351"/>
      <c r="Z1507" s="351"/>
      <c r="AA1507" s="351"/>
      <c r="AB1507" s="351"/>
      <c r="AC1507" s="351"/>
      <c r="AD1507" s="351"/>
      <c r="AE1507" s="351"/>
      <c r="AF1507" s="351"/>
      <c r="AG1507" s="351"/>
      <c r="AH1507" s="351"/>
      <c r="AI1507" s="351"/>
      <c r="AJ1507" s="351"/>
      <c r="AK1507" s="351"/>
      <c r="AL1507" s="351"/>
      <c r="AM1507" s="351"/>
      <c r="AN1507" s="351"/>
      <c r="AO1507" s="351"/>
      <c r="AP1507" s="351"/>
      <c r="AQ1507" s="351"/>
      <c r="AR1507" s="351"/>
      <c r="AS1507" s="351"/>
      <c r="AT1507" s="351"/>
      <c r="AU1507" s="351"/>
      <c r="AV1507" s="351"/>
      <c r="AW1507" s="351"/>
      <c r="AX1507" s="351"/>
      <c r="AY1507" s="351"/>
      <c r="AZ1507" s="351"/>
      <c r="BA1507" s="351"/>
      <c r="BB1507" s="351"/>
      <c r="BC1507" s="351"/>
      <c r="BD1507" s="351"/>
      <c r="BE1507" s="351"/>
      <c r="BF1507" s="351"/>
      <c r="BG1507" s="351"/>
      <c r="BH1507" s="351"/>
    </row>
    <row r="1508" spans="1:60" s="352" customFormat="1" ht="15.75">
      <c r="A1508" s="356"/>
      <c r="B1508" s="370"/>
      <c r="C1508" s="356"/>
      <c r="D1508" s="356"/>
      <c r="E1508" s="351"/>
      <c r="F1508" s="351"/>
      <c r="G1508" s="351"/>
      <c r="H1508" s="351"/>
      <c r="I1508" s="351"/>
      <c r="J1508" s="351"/>
      <c r="K1508" s="351"/>
      <c r="L1508" s="351"/>
      <c r="M1508" s="351"/>
      <c r="N1508" s="351"/>
      <c r="O1508" s="351"/>
      <c r="P1508" s="351"/>
      <c r="Q1508" s="351"/>
      <c r="R1508" s="351"/>
      <c r="S1508" s="351"/>
      <c r="T1508" s="351"/>
      <c r="U1508" s="351"/>
      <c r="V1508" s="351"/>
      <c r="W1508" s="351"/>
      <c r="X1508" s="351"/>
      <c r="Y1508" s="351"/>
      <c r="Z1508" s="351"/>
      <c r="AA1508" s="351"/>
      <c r="AB1508" s="351"/>
      <c r="AC1508" s="351"/>
      <c r="AD1508" s="351"/>
      <c r="AE1508" s="351"/>
      <c r="AF1508" s="351"/>
      <c r="AG1508" s="351"/>
      <c r="AH1508" s="351"/>
      <c r="AI1508" s="351"/>
      <c r="AJ1508" s="351"/>
      <c r="AK1508" s="351"/>
      <c r="AL1508" s="351"/>
      <c r="AM1508" s="351"/>
      <c r="AN1508" s="351"/>
      <c r="AO1508" s="351"/>
      <c r="AP1508" s="351"/>
      <c r="AQ1508" s="351"/>
      <c r="AR1508" s="351"/>
      <c r="AS1508" s="351"/>
      <c r="AT1508" s="351"/>
      <c r="AU1508" s="351"/>
      <c r="AV1508" s="351"/>
      <c r="AW1508" s="351"/>
      <c r="AX1508" s="351"/>
      <c r="AY1508" s="351"/>
      <c r="AZ1508" s="351"/>
      <c r="BA1508" s="351"/>
      <c r="BB1508" s="351"/>
      <c r="BC1508" s="351"/>
      <c r="BD1508" s="351"/>
      <c r="BE1508" s="351"/>
      <c r="BF1508" s="351"/>
      <c r="BG1508" s="351"/>
      <c r="BH1508" s="351"/>
    </row>
    <row r="1509" spans="1:60" s="352" customFormat="1" ht="15.75">
      <c r="A1509" s="356" t="s">
        <v>1832</v>
      </c>
      <c r="B1509" s="357"/>
      <c r="C1509" s="358"/>
      <c r="E1509" s="351"/>
      <c r="F1509" s="351"/>
      <c r="G1509" s="351"/>
      <c r="H1509" s="351"/>
      <c r="I1509" s="351"/>
      <c r="J1509" s="351"/>
      <c r="K1509" s="351"/>
      <c r="L1509" s="351"/>
      <c r="M1509" s="351"/>
      <c r="N1509" s="351"/>
      <c r="O1509" s="351"/>
      <c r="P1509" s="351"/>
      <c r="Q1509" s="351"/>
      <c r="R1509" s="351"/>
      <c r="S1509" s="351"/>
      <c r="T1509" s="351"/>
      <c r="U1509" s="351"/>
      <c r="V1509" s="351"/>
      <c r="W1509" s="351"/>
      <c r="X1509" s="351"/>
      <c r="Y1509" s="351"/>
      <c r="Z1509" s="351"/>
      <c r="AA1509" s="351"/>
      <c r="AB1509" s="351"/>
      <c r="AC1509" s="351"/>
      <c r="AD1509" s="351"/>
      <c r="AE1509" s="351"/>
      <c r="AF1509" s="351"/>
      <c r="AG1509" s="351"/>
      <c r="AH1509" s="351"/>
      <c r="AI1509" s="351"/>
      <c r="AJ1509" s="351"/>
      <c r="AK1509" s="351"/>
      <c r="AL1509" s="351"/>
      <c r="AM1509" s="351"/>
      <c r="AN1509" s="351"/>
      <c r="AO1509" s="351"/>
      <c r="AP1509" s="351"/>
      <c r="AQ1509" s="351"/>
      <c r="AR1509" s="351"/>
      <c r="AS1509" s="351"/>
      <c r="AT1509" s="351"/>
      <c r="AU1509" s="351"/>
      <c r="AV1509" s="351"/>
      <c r="AW1509" s="351"/>
      <c r="AX1509" s="351"/>
      <c r="AY1509" s="351"/>
      <c r="AZ1509" s="351"/>
      <c r="BA1509" s="351"/>
      <c r="BB1509" s="351"/>
      <c r="BC1509" s="351"/>
      <c r="BD1509" s="351"/>
      <c r="BE1509" s="351"/>
      <c r="BF1509" s="351"/>
      <c r="BG1509" s="351"/>
      <c r="BH1509" s="351"/>
    </row>
    <row r="1510" spans="1:60" s="352" customFormat="1" ht="18" customHeight="1">
      <c r="A1510" s="359" t="s">
        <v>1791</v>
      </c>
      <c r="B1510" s="357"/>
      <c r="C1510" s="358"/>
      <c r="E1510" s="351"/>
      <c r="F1510" s="351"/>
      <c r="G1510" s="351"/>
      <c r="H1510" s="351"/>
      <c r="I1510" s="351"/>
      <c r="J1510" s="351"/>
      <c r="K1510" s="351"/>
      <c r="L1510" s="351"/>
      <c r="M1510" s="351"/>
      <c r="N1510" s="351"/>
      <c r="O1510" s="351"/>
      <c r="P1510" s="351"/>
      <c r="Q1510" s="351"/>
      <c r="R1510" s="351"/>
      <c r="S1510" s="351"/>
      <c r="T1510" s="351"/>
      <c r="U1510" s="351"/>
      <c r="V1510" s="351"/>
      <c r="W1510" s="351"/>
      <c r="X1510" s="351"/>
      <c r="Y1510" s="351"/>
      <c r="Z1510" s="351"/>
      <c r="AA1510" s="351"/>
      <c r="AB1510" s="351"/>
      <c r="AC1510" s="351"/>
      <c r="AD1510" s="351"/>
      <c r="AE1510" s="351"/>
      <c r="AF1510" s="351"/>
      <c r="AG1510" s="351"/>
      <c r="AH1510" s="351"/>
      <c r="AI1510" s="351"/>
      <c r="AJ1510" s="351"/>
      <c r="AK1510" s="351"/>
      <c r="AL1510" s="351"/>
      <c r="AM1510" s="351"/>
      <c r="AN1510" s="351"/>
      <c r="AO1510" s="351"/>
      <c r="AP1510" s="351"/>
      <c r="AQ1510" s="351"/>
      <c r="AR1510" s="351"/>
      <c r="AS1510" s="351"/>
      <c r="AT1510" s="351"/>
      <c r="AU1510" s="351"/>
      <c r="AV1510" s="351"/>
      <c r="AW1510" s="351"/>
      <c r="AX1510" s="351"/>
      <c r="AY1510" s="351"/>
      <c r="AZ1510" s="351"/>
      <c r="BA1510" s="351"/>
      <c r="BB1510" s="351"/>
      <c r="BC1510" s="351"/>
      <c r="BD1510" s="351"/>
      <c r="BE1510" s="351"/>
      <c r="BF1510" s="351"/>
      <c r="BG1510" s="351"/>
      <c r="BH1510" s="351"/>
    </row>
    <row r="1511" spans="1:60" s="362" customFormat="1" ht="51" customHeight="1">
      <c r="A1511" s="384" t="s">
        <v>1833</v>
      </c>
      <c r="B1511" s="384"/>
      <c r="C1511" s="384"/>
      <c r="D1511" s="384"/>
      <c r="E1511" s="363"/>
      <c r="F1511" s="363"/>
      <c r="G1511" s="363"/>
      <c r="H1511" s="363"/>
      <c r="I1511" s="363"/>
      <c r="J1511" s="363"/>
      <c r="K1511" s="363"/>
      <c r="L1511" s="363"/>
      <c r="M1511" s="363"/>
      <c r="N1511" s="363"/>
      <c r="O1511" s="363"/>
      <c r="P1511" s="363"/>
      <c r="Q1511" s="363"/>
      <c r="R1511" s="363"/>
      <c r="S1511" s="363"/>
      <c r="T1511" s="363"/>
      <c r="U1511" s="363"/>
      <c r="V1511" s="363"/>
      <c r="W1511" s="363"/>
      <c r="X1511" s="363"/>
      <c r="Y1511" s="363"/>
      <c r="Z1511" s="363"/>
      <c r="AA1511" s="363"/>
      <c r="AB1511" s="363"/>
      <c r="AC1511" s="363"/>
      <c r="AD1511" s="363"/>
      <c r="AE1511" s="363"/>
      <c r="AF1511" s="363"/>
      <c r="AG1511" s="363"/>
      <c r="AH1511" s="363"/>
      <c r="AI1511" s="363"/>
      <c r="AJ1511" s="363"/>
      <c r="AK1511" s="363"/>
      <c r="AL1511" s="363"/>
      <c r="AM1511" s="363"/>
      <c r="AN1511" s="363"/>
      <c r="AO1511" s="363"/>
      <c r="AP1511" s="363"/>
      <c r="AQ1511" s="363"/>
      <c r="AR1511" s="363"/>
      <c r="AS1511" s="363"/>
      <c r="AT1511" s="363"/>
      <c r="AU1511" s="363"/>
      <c r="AV1511" s="363"/>
      <c r="AW1511" s="363"/>
      <c r="AX1511" s="363"/>
      <c r="AY1511" s="363"/>
      <c r="AZ1511" s="363"/>
      <c r="BA1511" s="363"/>
      <c r="BB1511" s="363"/>
      <c r="BC1511" s="363"/>
      <c r="BD1511" s="363"/>
      <c r="BE1511" s="363"/>
      <c r="BF1511" s="363"/>
      <c r="BG1511" s="363"/>
      <c r="BH1511" s="363"/>
    </row>
    <row r="1512" spans="1:60" s="390" customFormat="1" ht="15.75">
      <c r="A1512" s="372"/>
      <c r="B1512" s="373"/>
      <c r="C1512" s="372"/>
      <c r="D1512" s="372"/>
      <c r="E1512" s="391"/>
      <c r="F1512" s="391"/>
      <c r="G1512" s="391"/>
      <c r="H1512" s="391"/>
      <c r="I1512" s="391"/>
      <c r="J1512" s="391"/>
      <c r="K1512" s="391"/>
      <c r="L1512" s="391"/>
      <c r="M1512" s="391"/>
      <c r="N1512" s="391"/>
      <c r="O1512" s="391"/>
      <c r="P1512" s="391"/>
      <c r="Q1512" s="391"/>
      <c r="R1512" s="391"/>
      <c r="S1512" s="391"/>
      <c r="T1512" s="391"/>
      <c r="U1512" s="391"/>
      <c r="V1512" s="391"/>
      <c r="W1512" s="391"/>
      <c r="X1512" s="391"/>
      <c r="Y1512" s="391"/>
      <c r="Z1512" s="391"/>
      <c r="AA1512" s="391"/>
      <c r="AB1512" s="391"/>
      <c r="AC1512" s="391"/>
      <c r="AD1512" s="391"/>
      <c r="AE1512" s="391"/>
      <c r="AF1512" s="391"/>
      <c r="AG1512" s="391"/>
      <c r="AH1512" s="391"/>
      <c r="AI1512" s="391"/>
      <c r="AJ1512" s="391"/>
      <c r="AK1512" s="391"/>
      <c r="AL1512" s="391"/>
      <c r="AM1512" s="391"/>
      <c r="AN1512" s="391"/>
      <c r="AO1512" s="391"/>
      <c r="AP1512" s="391"/>
      <c r="AQ1512" s="391"/>
      <c r="AR1512" s="391"/>
      <c r="AS1512" s="391"/>
      <c r="AT1512" s="391"/>
      <c r="AU1512" s="391"/>
      <c r="AV1512" s="391"/>
      <c r="AW1512" s="391"/>
      <c r="AX1512" s="391"/>
      <c r="AY1512" s="391"/>
      <c r="AZ1512" s="391"/>
      <c r="BA1512" s="391"/>
      <c r="BB1512" s="391"/>
      <c r="BC1512" s="391"/>
      <c r="BD1512" s="391"/>
      <c r="BE1512" s="391"/>
      <c r="BF1512" s="391"/>
      <c r="BG1512" s="391"/>
      <c r="BH1512" s="391"/>
    </row>
    <row r="1513" spans="1:60" s="390" customFormat="1" ht="15.75" hidden="1">
      <c r="A1513" s="372" t="s">
        <v>1834</v>
      </c>
      <c r="B1513" s="373"/>
      <c r="C1513" s="372"/>
      <c r="D1513" s="372"/>
      <c r="E1513" s="391"/>
      <c r="F1513" s="391"/>
      <c r="G1513" s="391"/>
      <c r="H1513" s="391"/>
      <c r="I1513" s="391"/>
      <c r="J1513" s="391"/>
      <c r="K1513" s="391"/>
      <c r="L1513" s="391"/>
      <c r="M1513" s="391"/>
      <c r="N1513" s="391"/>
      <c r="O1513" s="391"/>
      <c r="P1513" s="391"/>
      <c r="Q1513" s="391"/>
      <c r="R1513" s="391"/>
      <c r="S1513" s="391"/>
      <c r="T1513" s="391"/>
      <c r="U1513" s="391"/>
      <c r="V1513" s="391"/>
      <c r="W1513" s="391"/>
      <c r="X1513" s="391"/>
      <c r="Y1513" s="391"/>
      <c r="Z1513" s="391"/>
      <c r="AA1513" s="391"/>
      <c r="AB1513" s="391"/>
      <c r="AC1513" s="391"/>
      <c r="AD1513" s="391"/>
      <c r="AE1513" s="391"/>
      <c r="AF1513" s="391"/>
      <c r="AG1513" s="391"/>
      <c r="AH1513" s="391"/>
      <c r="AI1513" s="391"/>
      <c r="AJ1513" s="391"/>
      <c r="AK1513" s="391"/>
      <c r="AL1513" s="391"/>
      <c r="AM1513" s="391"/>
      <c r="AN1513" s="391"/>
      <c r="AO1513" s="391"/>
      <c r="AP1513" s="391"/>
      <c r="AQ1513" s="391"/>
      <c r="AR1513" s="391"/>
      <c r="AS1513" s="391"/>
      <c r="AT1513" s="391"/>
      <c r="AU1513" s="391"/>
      <c r="AV1513" s="391"/>
      <c r="AW1513" s="391"/>
      <c r="AX1513" s="391"/>
      <c r="AY1513" s="391"/>
      <c r="AZ1513" s="391"/>
      <c r="BA1513" s="391"/>
      <c r="BB1513" s="391"/>
      <c r="BC1513" s="391"/>
      <c r="BD1513" s="391"/>
      <c r="BE1513" s="391"/>
      <c r="BF1513" s="391"/>
      <c r="BG1513" s="391"/>
      <c r="BH1513" s="391"/>
    </row>
    <row r="1514" spans="1:60" s="390" customFormat="1" ht="14.25" customHeight="1" hidden="1">
      <c r="A1514" s="372"/>
      <c r="B1514" s="373"/>
      <c r="C1514" s="372"/>
      <c r="D1514" s="372"/>
      <c r="E1514" s="391"/>
      <c r="F1514" s="391"/>
      <c r="G1514" s="391"/>
      <c r="H1514" s="391"/>
      <c r="I1514" s="391"/>
      <c r="J1514" s="391"/>
      <c r="K1514" s="391"/>
      <c r="L1514" s="391"/>
      <c r="M1514" s="391"/>
      <c r="N1514" s="391"/>
      <c r="O1514" s="391"/>
      <c r="P1514" s="391"/>
      <c r="Q1514" s="391"/>
      <c r="R1514" s="391"/>
      <c r="S1514" s="391"/>
      <c r="T1514" s="391"/>
      <c r="U1514" s="391"/>
      <c r="V1514" s="391"/>
      <c r="W1514" s="391"/>
      <c r="X1514" s="391"/>
      <c r="Y1514" s="391"/>
      <c r="Z1514" s="391"/>
      <c r="AA1514" s="391"/>
      <c r="AB1514" s="391"/>
      <c r="AC1514" s="391"/>
      <c r="AD1514" s="391"/>
      <c r="AE1514" s="391"/>
      <c r="AF1514" s="391"/>
      <c r="AG1514" s="391"/>
      <c r="AH1514" s="391"/>
      <c r="AI1514" s="391"/>
      <c r="AJ1514" s="391"/>
      <c r="AK1514" s="391"/>
      <c r="AL1514" s="391"/>
      <c r="AM1514" s="391"/>
      <c r="AN1514" s="391"/>
      <c r="AO1514" s="391"/>
      <c r="AP1514" s="391"/>
      <c r="AQ1514" s="391"/>
      <c r="AR1514" s="391"/>
      <c r="AS1514" s="391"/>
      <c r="AT1514" s="391"/>
      <c r="AU1514" s="391"/>
      <c r="AV1514" s="391"/>
      <c r="AW1514" s="391"/>
      <c r="AX1514" s="391"/>
      <c r="AY1514" s="391"/>
      <c r="AZ1514" s="391"/>
      <c r="BA1514" s="391"/>
      <c r="BB1514" s="391"/>
      <c r="BC1514" s="391"/>
      <c r="BD1514" s="391"/>
      <c r="BE1514" s="391"/>
      <c r="BF1514" s="391"/>
      <c r="BG1514" s="391"/>
      <c r="BH1514" s="391"/>
    </row>
    <row r="1515" spans="1:60" s="390" customFormat="1" ht="15.75" hidden="1">
      <c r="A1515" s="372" t="s">
        <v>1835</v>
      </c>
      <c r="B1515" s="388"/>
      <c r="C1515" s="389"/>
      <c r="E1515" s="391"/>
      <c r="F1515" s="391"/>
      <c r="G1515" s="391"/>
      <c r="H1515" s="391"/>
      <c r="I1515" s="391"/>
      <c r="J1515" s="391"/>
      <c r="K1515" s="391"/>
      <c r="L1515" s="391"/>
      <c r="M1515" s="391"/>
      <c r="N1515" s="391"/>
      <c r="O1515" s="391"/>
      <c r="P1515" s="391"/>
      <c r="Q1515" s="391"/>
      <c r="R1515" s="391"/>
      <c r="S1515" s="391"/>
      <c r="T1515" s="391"/>
      <c r="U1515" s="391"/>
      <c r="V1515" s="391"/>
      <c r="W1515" s="391"/>
      <c r="X1515" s="391"/>
      <c r="Y1515" s="391"/>
      <c r="Z1515" s="391"/>
      <c r="AA1515" s="391"/>
      <c r="AB1515" s="391"/>
      <c r="AC1515" s="391"/>
      <c r="AD1515" s="391"/>
      <c r="AE1515" s="391"/>
      <c r="AF1515" s="391"/>
      <c r="AG1515" s="391"/>
      <c r="AH1515" s="391"/>
      <c r="AI1515" s="391"/>
      <c r="AJ1515" s="391"/>
      <c r="AK1515" s="391"/>
      <c r="AL1515" s="391"/>
      <c r="AM1515" s="391"/>
      <c r="AN1515" s="391"/>
      <c r="AO1515" s="391"/>
      <c r="AP1515" s="391"/>
      <c r="AQ1515" s="391"/>
      <c r="AR1515" s="391"/>
      <c r="AS1515" s="391"/>
      <c r="AT1515" s="391"/>
      <c r="AU1515" s="391"/>
      <c r="AV1515" s="391"/>
      <c r="AW1515" s="391"/>
      <c r="AX1515" s="391"/>
      <c r="AY1515" s="391"/>
      <c r="AZ1515" s="391"/>
      <c r="BA1515" s="391"/>
      <c r="BB1515" s="391"/>
      <c r="BC1515" s="391"/>
      <c r="BD1515" s="391"/>
      <c r="BE1515" s="391"/>
      <c r="BF1515" s="391"/>
      <c r="BG1515" s="391"/>
      <c r="BH1515" s="391"/>
    </row>
    <row r="1516" spans="1:60" s="390" customFormat="1" ht="15.75" hidden="1">
      <c r="A1516" s="377" t="s">
        <v>1791</v>
      </c>
      <c r="B1516" s="388"/>
      <c r="C1516" s="389"/>
      <c r="E1516" s="391"/>
      <c r="F1516" s="391"/>
      <c r="G1516" s="391"/>
      <c r="H1516" s="391"/>
      <c r="I1516" s="391"/>
      <c r="J1516" s="391"/>
      <c r="K1516" s="391"/>
      <c r="L1516" s="391"/>
      <c r="M1516" s="391"/>
      <c r="N1516" s="391"/>
      <c r="O1516" s="391"/>
      <c r="P1516" s="391"/>
      <c r="Q1516" s="391"/>
      <c r="R1516" s="391"/>
      <c r="S1516" s="391"/>
      <c r="T1516" s="391"/>
      <c r="U1516" s="391"/>
      <c r="V1516" s="391"/>
      <c r="W1516" s="391"/>
      <c r="X1516" s="391"/>
      <c r="Y1516" s="391"/>
      <c r="Z1516" s="391"/>
      <c r="AA1516" s="391"/>
      <c r="AB1516" s="391"/>
      <c r="AC1516" s="391"/>
      <c r="AD1516" s="391"/>
      <c r="AE1516" s="391"/>
      <c r="AF1516" s="391"/>
      <c r="AG1516" s="391"/>
      <c r="AH1516" s="391"/>
      <c r="AI1516" s="391"/>
      <c r="AJ1516" s="391"/>
      <c r="AK1516" s="391"/>
      <c r="AL1516" s="391"/>
      <c r="AM1516" s="391"/>
      <c r="AN1516" s="391"/>
      <c r="AO1516" s="391"/>
      <c r="AP1516" s="391"/>
      <c r="AQ1516" s="391"/>
      <c r="AR1516" s="391"/>
      <c r="AS1516" s="391"/>
      <c r="AT1516" s="391"/>
      <c r="AU1516" s="391"/>
      <c r="AV1516" s="391"/>
      <c r="AW1516" s="391"/>
      <c r="AX1516" s="391"/>
      <c r="AY1516" s="391"/>
      <c r="AZ1516" s="391"/>
      <c r="BA1516" s="391"/>
      <c r="BB1516" s="391"/>
      <c r="BC1516" s="391"/>
      <c r="BD1516" s="391"/>
      <c r="BE1516" s="391"/>
      <c r="BF1516" s="391"/>
      <c r="BG1516" s="391"/>
      <c r="BH1516" s="391"/>
    </row>
    <row r="1517" spans="1:60" s="368" customFormat="1" ht="33" customHeight="1" hidden="1">
      <c r="A1517" s="691" t="s">
        <v>1836</v>
      </c>
      <c r="B1517" s="691"/>
      <c r="C1517" s="691"/>
      <c r="D1517" s="691"/>
      <c r="E1517" s="367"/>
      <c r="F1517" s="367"/>
      <c r="G1517" s="367"/>
      <c r="H1517" s="367"/>
      <c r="I1517" s="367"/>
      <c r="J1517" s="367"/>
      <c r="K1517" s="367"/>
      <c r="L1517" s="367"/>
      <c r="M1517" s="367"/>
      <c r="N1517" s="367"/>
      <c r="O1517" s="367"/>
      <c r="P1517" s="367"/>
      <c r="Q1517" s="367"/>
      <c r="R1517" s="367"/>
      <c r="S1517" s="367"/>
      <c r="T1517" s="367"/>
      <c r="U1517" s="367"/>
      <c r="V1517" s="367"/>
      <c r="W1517" s="367"/>
      <c r="X1517" s="367"/>
      <c r="Y1517" s="367"/>
      <c r="Z1517" s="367"/>
      <c r="AA1517" s="367"/>
      <c r="AB1517" s="367"/>
      <c r="AC1517" s="367"/>
      <c r="AD1517" s="367"/>
      <c r="AE1517" s="367"/>
      <c r="AF1517" s="367"/>
      <c r="AG1517" s="367"/>
      <c r="AH1517" s="367"/>
      <c r="AI1517" s="367"/>
      <c r="AJ1517" s="367"/>
      <c r="AK1517" s="367"/>
      <c r="AL1517" s="367"/>
      <c r="AM1517" s="367"/>
      <c r="AN1517" s="367"/>
      <c r="AO1517" s="367"/>
      <c r="AP1517" s="367"/>
      <c r="AQ1517" s="367"/>
      <c r="AR1517" s="367"/>
      <c r="AS1517" s="367"/>
      <c r="AT1517" s="367"/>
      <c r="AU1517" s="367"/>
      <c r="AV1517" s="367"/>
      <c r="AW1517" s="367"/>
      <c r="AX1517" s="367"/>
      <c r="AY1517" s="367"/>
      <c r="AZ1517" s="367"/>
      <c r="BA1517" s="367"/>
      <c r="BB1517" s="367"/>
      <c r="BC1517" s="367"/>
      <c r="BD1517" s="367"/>
      <c r="BE1517" s="367"/>
      <c r="BF1517" s="367"/>
      <c r="BG1517" s="367"/>
      <c r="BH1517" s="367"/>
    </row>
    <row r="1518" spans="1:60" s="390" customFormat="1" ht="11.25" customHeight="1">
      <c r="A1518" s="376"/>
      <c r="B1518" s="376"/>
      <c r="C1518" s="376"/>
      <c r="D1518" s="376"/>
      <c r="E1518" s="391"/>
      <c r="F1518" s="391"/>
      <c r="G1518" s="391"/>
      <c r="H1518" s="391"/>
      <c r="I1518" s="391"/>
      <c r="J1518" s="391"/>
      <c r="K1518" s="391"/>
      <c r="L1518" s="391"/>
      <c r="M1518" s="391"/>
      <c r="N1518" s="391"/>
      <c r="O1518" s="391"/>
      <c r="P1518" s="391"/>
      <c r="Q1518" s="391"/>
      <c r="R1518" s="391"/>
      <c r="S1518" s="391"/>
      <c r="T1518" s="391"/>
      <c r="U1518" s="391"/>
      <c r="V1518" s="391"/>
      <c r="W1518" s="391"/>
      <c r="X1518" s="391"/>
      <c r="Y1518" s="391"/>
      <c r="Z1518" s="391"/>
      <c r="AA1518" s="391"/>
      <c r="AB1518" s="391"/>
      <c r="AC1518" s="391"/>
      <c r="AD1518" s="391"/>
      <c r="AE1518" s="391"/>
      <c r="AF1518" s="391"/>
      <c r="AG1518" s="391"/>
      <c r="AH1518" s="391"/>
      <c r="AI1518" s="391"/>
      <c r="AJ1518" s="391"/>
      <c r="AK1518" s="391"/>
      <c r="AL1518" s="391"/>
      <c r="AM1518" s="391"/>
      <c r="AN1518" s="391"/>
      <c r="AO1518" s="391"/>
      <c r="AP1518" s="391"/>
      <c r="AQ1518" s="391"/>
      <c r="AR1518" s="391"/>
      <c r="AS1518" s="391"/>
      <c r="AT1518" s="391"/>
      <c r="AU1518" s="391"/>
      <c r="AV1518" s="391"/>
      <c r="AW1518" s="391"/>
      <c r="AX1518" s="391"/>
      <c r="AY1518" s="391"/>
      <c r="AZ1518" s="391"/>
      <c r="BA1518" s="391"/>
      <c r="BB1518" s="391"/>
      <c r="BC1518" s="391"/>
      <c r="BD1518" s="391"/>
      <c r="BE1518" s="391"/>
      <c r="BF1518" s="391"/>
      <c r="BG1518" s="391"/>
      <c r="BH1518" s="391"/>
    </row>
    <row r="1519" spans="1:60" s="352" customFormat="1" ht="15.75">
      <c r="A1519" s="356" t="s">
        <v>1837</v>
      </c>
      <c r="B1519" s="370"/>
      <c r="C1519" s="356"/>
      <c r="D1519" s="356"/>
      <c r="E1519" s="351"/>
      <c r="F1519" s="351"/>
      <c r="G1519" s="351"/>
      <c r="H1519" s="351"/>
      <c r="I1519" s="351"/>
      <c r="J1519" s="351"/>
      <c r="K1519" s="351"/>
      <c r="L1519" s="351"/>
      <c r="M1519" s="351"/>
      <c r="N1519" s="351"/>
      <c r="O1519" s="351"/>
      <c r="P1519" s="351"/>
      <c r="Q1519" s="351"/>
      <c r="R1519" s="351"/>
      <c r="S1519" s="351"/>
      <c r="T1519" s="351"/>
      <c r="U1519" s="351"/>
      <c r="V1519" s="351"/>
      <c r="W1519" s="351"/>
      <c r="X1519" s="351"/>
      <c r="Y1519" s="351"/>
      <c r="Z1519" s="351"/>
      <c r="AA1519" s="351"/>
      <c r="AB1519" s="351"/>
      <c r="AC1519" s="351"/>
      <c r="AD1519" s="351"/>
      <c r="AE1519" s="351"/>
      <c r="AF1519" s="351"/>
      <c r="AG1519" s="351"/>
      <c r="AH1519" s="351"/>
      <c r="AI1519" s="351"/>
      <c r="AJ1519" s="351"/>
      <c r="AK1519" s="351"/>
      <c r="AL1519" s="351"/>
      <c r="AM1519" s="351"/>
      <c r="AN1519" s="351"/>
      <c r="AO1519" s="351"/>
      <c r="AP1519" s="351"/>
      <c r="AQ1519" s="351"/>
      <c r="AR1519" s="351"/>
      <c r="AS1519" s="351"/>
      <c r="AT1519" s="351"/>
      <c r="AU1519" s="351"/>
      <c r="AV1519" s="351"/>
      <c r="AW1519" s="351"/>
      <c r="AX1519" s="351"/>
      <c r="AY1519" s="351"/>
      <c r="AZ1519" s="351"/>
      <c r="BA1519" s="351"/>
      <c r="BB1519" s="351"/>
      <c r="BC1519" s="351"/>
      <c r="BD1519" s="351"/>
      <c r="BE1519" s="351"/>
      <c r="BF1519" s="351"/>
      <c r="BG1519" s="351"/>
      <c r="BH1519" s="351"/>
    </row>
    <row r="1520" spans="1:60" s="352" customFormat="1" ht="15.75" customHeight="1">
      <c r="A1520" s="356" t="s">
        <v>1838</v>
      </c>
      <c r="B1520" s="357"/>
      <c r="C1520" s="358"/>
      <c r="E1520" s="351"/>
      <c r="F1520" s="351"/>
      <c r="G1520" s="351"/>
      <c r="H1520" s="351"/>
      <c r="I1520" s="351"/>
      <c r="J1520" s="351"/>
      <c r="K1520" s="351"/>
      <c r="L1520" s="351"/>
      <c r="M1520" s="351"/>
      <c r="N1520" s="351"/>
      <c r="O1520" s="351"/>
      <c r="P1520" s="351"/>
      <c r="Q1520" s="351"/>
      <c r="R1520" s="351"/>
      <c r="S1520" s="351"/>
      <c r="T1520" s="351"/>
      <c r="U1520" s="351"/>
      <c r="V1520" s="351"/>
      <c r="W1520" s="351"/>
      <c r="X1520" s="351"/>
      <c r="Y1520" s="351"/>
      <c r="Z1520" s="351"/>
      <c r="AA1520" s="351"/>
      <c r="AB1520" s="351"/>
      <c r="AC1520" s="351"/>
      <c r="AD1520" s="351"/>
      <c r="AE1520" s="351"/>
      <c r="AF1520" s="351"/>
      <c r="AG1520" s="351"/>
      <c r="AH1520" s="351"/>
      <c r="AI1520" s="351"/>
      <c r="AJ1520" s="351"/>
      <c r="AK1520" s="351"/>
      <c r="AL1520" s="351"/>
      <c r="AM1520" s="351"/>
      <c r="AN1520" s="351"/>
      <c r="AO1520" s="351"/>
      <c r="AP1520" s="351"/>
      <c r="AQ1520" s="351"/>
      <c r="AR1520" s="351"/>
      <c r="AS1520" s="351"/>
      <c r="AT1520" s="351"/>
      <c r="AU1520" s="351"/>
      <c r="AV1520" s="351"/>
      <c r="AW1520" s="351"/>
      <c r="AX1520" s="351"/>
      <c r="AY1520" s="351"/>
      <c r="AZ1520" s="351"/>
      <c r="BA1520" s="351"/>
      <c r="BB1520" s="351"/>
      <c r="BC1520" s="351"/>
      <c r="BD1520" s="351"/>
      <c r="BE1520" s="351"/>
      <c r="BF1520" s="351"/>
      <c r="BG1520" s="351"/>
      <c r="BH1520" s="351"/>
    </row>
    <row r="1521" spans="1:4" s="23" customFormat="1" ht="15.75">
      <c r="A1521" s="366" t="s">
        <v>120</v>
      </c>
      <c r="B1521" s="402"/>
      <c r="C1521" s="403"/>
      <c r="D1521" s="404"/>
    </row>
    <row r="1522" spans="1:60" s="362" customFormat="1" ht="15.75">
      <c r="A1522" s="359" t="s">
        <v>806</v>
      </c>
      <c r="B1522" s="360"/>
      <c r="C1522" s="361"/>
      <c r="E1522" s="363"/>
      <c r="F1522" s="363"/>
      <c r="G1522" s="363"/>
      <c r="H1522" s="363"/>
      <c r="I1522" s="363"/>
      <c r="J1522" s="363"/>
      <c r="K1522" s="363"/>
      <c r="L1522" s="363"/>
      <c r="M1522" s="363"/>
      <c r="N1522" s="363"/>
      <c r="O1522" s="363"/>
      <c r="P1522" s="363"/>
      <c r="Q1522" s="363"/>
      <c r="R1522" s="363"/>
      <c r="S1522" s="363"/>
      <c r="T1522" s="363"/>
      <c r="U1522" s="363"/>
      <c r="V1522" s="363"/>
      <c r="W1522" s="363"/>
      <c r="X1522" s="363"/>
      <c r="Y1522" s="363"/>
      <c r="Z1522" s="363"/>
      <c r="AA1522" s="363"/>
      <c r="AB1522" s="363"/>
      <c r="AC1522" s="363"/>
      <c r="AD1522" s="363"/>
      <c r="AE1522" s="363"/>
      <c r="AF1522" s="363"/>
      <c r="AG1522" s="363"/>
      <c r="AH1522" s="363"/>
      <c r="AI1522" s="363"/>
      <c r="AJ1522" s="363"/>
      <c r="AK1522" s="363"/>
      <c r="AL1522" s="363"/>
      <c r="AM1522" s="363"/>
      <c r="AN1522" s="363"/>
      <c r="AO1522" s="363"/>
      <c r="AP1522" s="363"/>
      <c r="AQ1522" s="363"/>
      <c r="AR1522" s="363"/>
      <c r="AS1522" s="363"/>
      <c r="AT1522" s="363"/>
      <c r="AU1522" s="363"/>
      <c r="AV1522" s="363"/>
      <c r="AW1522" s="363"/>
      <c r="AX1522" s="363"/>
      <c r="AY1522" s="363"/>
      <c r="AZ1522" s="363"/>
      <c r="BA1522" s="363"/>
      <c r="BB1522" s="363"/>
      <c r="BC1522" s="363"/>
      <c r="BD1522" s="363"/>
      <c r="BE1522" s="363"/>
      <c r="BF1522" s="363"/>
      <c r="BG1522" s="363"/>
      <c r="BH1522" s="363"/>
    </row>
    <row r="1523" spans="1:4" s="23" customFormat="1" ht="27" customHeight="1">
      <c r="A1523" s="384" t="s">
        <v>1839</v>
      </c>
      <c r="B1523" s="384"/>
      <c r="C1523" s="384"/>
      <c r="D1523" s="384"/>
    </row>
    <row r="1524" spans="1:60" s="352" customFormat="1" ht="15.75">
      <c r="A1524" s="356"/>
      <c r="B1524" s="370"/>
      <c r="C1524" s="356"/>
      <c r="D1524" s="356"/>
      <c r="E1524" s="351"/>
      <c r="F1524" s="351"/>
      <c r="G1524" s="351"/>
      <c r="H1524" s="351"/>
      <c r="I1524" s="351"/>
      <c r="J1524" s="351"/>
      <c r="K1524" s="351"/>
      <c r="L1524" s="351"/>
      <c r="M1524" s="351"/>
      <c r="N1524" s="351"/>
      <c r="O1524" s="351"/>
      <c r="P1524" s="351"/>
      <c r="Q1524" s="351"/>
      <c r="R1524" s="351"/>
      <c r="S1524" s="351"/>
      <c r="T1524" s="351"/>
      <c r="U1524" s="351"/>
      <c r="V1524" s="351"/>
      <c r="W1524" s="351"/>
      <c r="X1524" s="351"/>
      <c r="Y1524" s="351"/>
      <c r="Z1524" s="351"/>
      <c r="AA1524" s="351"/>
      <c r="AB1524" s="351"/>
      <c r="AC1524" s="351"/>
      <c r="AD1524" s="351"/>
      <c r="AE1524" s="351"/>
      <c r="AF1524" s="351"/>
      <c r="AG1524" s="351"/>
      <c r="AH1524" s="351"/>
      <c r="AI1524" s="351"/>
      <c r="AJ1524" s="351"/>
      <c r="AK1524" s="351"/>
      <c r="AL1524" s="351"/>
      <c r="AM1524" s="351"/>
      <c r="AN1524" s="351"/>
      <c r="AO1524" s="351"/>
      <c r="AP1524" s="351"/>
      <c r="AQ1524" s="351"/>
      <c r="AR1524" s="351"/>
      <c r="AS1524" s="351"/>
      <c r="AT1524" s="351"/>
      <c r="AU1524" s="351"/>
      <c r="AV1524" s="351"/>
      <c r="AW1524" s="351"/>
      <c r="AX1524" s="351"/>
      <c r="AY1524" s="351"/>
      <c r="AZ1524" s="351"/>
      <c r="BA1524" s="351"/>
      <c r="BB1524" s="351"/>
      <c r="BC1524" s="351"/>
      <c r="BD1524" s="351"/>
      <c r="BE1524" s="351"/>
      <c r="BF1524" s="351"/>
      <c r="BG1524" s="351"/>
      <c r="BH1524" s="351"/>
    </row>
    <row r="1525" spans="1:4" s="14" customFormat="1" ht="15.75" customHeight="1">
      <c r="A1525" s="356" t="s">
        <v>1840</v>
      </c>
      <c r="B1525" s="370"/>
      <c r="C1525" s="356"/>
      <c r="D1525" s="356"/>
    </row>
    <row r="1526" spans="1:4" s="14" customFormat="1" ht="15.75" customHeight="1" hidden="1">
      <c r="A1526" s="356"/>
      <c r="B1526" s="370"/>
      <c r="C1526" s="356"/>
      <c r="D1526" s="356"/>
    </row>
    <row r="1527" spans="1:4" s="7" customFormat="1" ht="15.75">
      <c r="A1527" s="8" t="s">
        <v>1841</v>
      </c>
      <c r="B1527" s="405"/>
      <c r="C1527" s="406"/>
      <c r="D1527" s="407"/>
    </row>
    <row r="1528" spans="1:4" s="295" customFormat="1" ht="15" customHeight="1">
      <c r="A1528" s="359" t="s">
        <v>806</v>
      </c>
      <c r="B1528" s="408"/>
      <c r="C1528" s="409"/>
      <c r="D1528" s="410"/>
    </row>
    <row r="1529" spans="1:4" s="295" customFormat="1" ht="20.25" customHeight="1">
      <c r="A1529" s="692" t="s">
        <v>1842</v>
      </c>
      <c r="B1529" s="693"/>
      <c r="C1529" s="693"/>
      <c r="D1529" s="693"/>
    </row>
    <row r="1530" spans="1:4" s="98" customFormat="1" ht="12" customHeight="1">
      <c r="A1530" s="372"/>
      <c r="B1530" s="373"/>
      <c r="C1530" s="372"/>
      <c r="D1530" s="372"/>
    </row>
    <row r="1531" spans="1:4" s="14" customFormat="1" ht="17.25" customHeight="1">
      <c r="A1531" s="356" t="s">
        <v>1843</v>
      </c>
      <c r="B1531" s="357"/>
      <c r="C1531" s="358"/>
      <c r="D1531" s="352"/>
    </row>
    <row r="1532" spans="1:4" s="107" customFormat="1" ht="18" customHeight="1">
      <c r="A1532" s="359" t="s">
        <v>806</v>
      </c>
      <c r="B1532" s="360"/>
      <c r="C1532" s="361"/>
      <c r="D1532" s="362"/>
    </row>
    <row r="1533" spans="1:60" s="366" customFormat="1" ht="33.75" customHeight="1">
      <c r="A1533" s="384" t="s">
        <v>1844</v>
      </c>
      <c r="B1533" s="384"/>
      <c r="C1533" s="384"/>
      <c r="D1533" s="384"/>
      <c r="E1533" s="365"/>
      <c r="F1533" s="365"/>
      <c r="G1533" s="365"/>
      <c r="H1533" s="365"/>
      <c r="I1533" s="365"/>
      <c r="J1533" s="365"/>
      <c r="K1533" s="365"/>
      <c r="L1533" s="365"/>
      <c r="M1533" s="365"/>
      <c r="N1533" s="365"/>
      <c r="O1533" s="365"/>
      <c r="P1533" s="365"/>
      <c r="Q1533" s="365"/>
      <c r="R1533" s="365"/>
      <c r="S1533" s="365"/>
      <c r="T1533" s="365"/>
      <c r="U1533" s="365"/>
      <c r="V1533" s="365"/>
      <c r="W1533" s="365"/>
      <c r="X1533" s="365"/>
      <c r="Y1533" s="365"/>
      <c r="Z1533" s="365"/>
      <c r="AA1533" s="365"/>
      <c r="AB1533" s="365"/>
      <c r="AC1533" s="365"/>
      <c r="AD1533" s="365"/>
      <c r="AE1533" s="365"/>
      <c r="AF1533" s="365"/>
      <c r="AG1533" s="365"/>
      <c r="AH1533" s="365"/>
      <c r="AI1533" s="365"/>
      <c r="AJ1533" s="365"/>
      <c r="AK1533" s="365"/>
      <c r="AL1533" s="365"/>
      <c r="AM1533" s="365"/>
      <c r="AN1533" s="365"/>
      <c r="AO1533" s="365"/>
      <c r="AP1533" s="365"/>
      <c r="AQ1533" s="365"/>
      <c r="AR1533" s="365"/>
      <c r="AS1533" s="365"/>
      <c r="AT1533" s="365"/>
      <c r="AU1533" s="365"/>
      <c r="AV1533" s="365"/>
      <c r="AW1533" s="365"/>
      <c r="AX1533" s="365"/>
      <c r="AY1533" s="365"/>
      <c r="AZ1533" s="365"/>
      <c r="BA1533" s="365"/>
      <c r="BB1533" s="365"/>
      <c r="BC1533" s="365"/>
      <c r="BD1533" s="365"/>
      <c r="BE1533" s="365"/>
      <c r="BF1533" s="365"/>
      <c r="BG1533" s="365"/>
      <c r="BH1533" s="365"/>
    </row>
    <row r="1534" spans="1:3" s="414" customFormat="1" ht="15.75">
      <c r="A1534" s="411" t="s">
        <v>120</v>
      </c>
      <c r="B1534" s="412"/>
      <c r="C1534" s="413"/>
    </row>
    <row r="1535" spans="1:3" s="352" customFormat="1" ht="15.75">
      <c r="A1535" s="382" t="s">
        <v>806</v>
      </c>
      <c r="B1535" s="360"/>
      <c r="C1535" s="358"/>
    </row>
    <row r="1536" spans="1:4" s="352" customFormat="1" ht="24" customHeight="1">
      <c r="A1536" s="384" t="s">
        <v>1845</v>
      </c>
      <c r="B1536" s="384"/>
      <c r="C1536" s="384"/>
      <c r="D1536" s="384"/>
    </row>
    <row r="1537" spans="1:60" s="417" customFormat="1" ht="19.5" customHeight="1" hidden="1">
      <c r="A1537" s="415"/>
      <c r="B1537" s="415"/>
      <c r="C1537" s="415"/>
      <c r="D1537" s="415"/>
      <c r="E1537" s="416"/>
      <c r="F1537" s="416"/>
      <c r="G1537" s="416"/>
      <c r="H1537" s="416"/>
      <c r="I1537" s="416"/>
      <c r="J1537" s="416"/>
      <c r="K1537" s="416"/>
      <c r="L1537" s="416"/>
      <c r="M1537" s="416"/>
      <c r="N1537" s="416"/>
      <c r="O1537" s="416"/>
      <c r="P1537" s="416"/>
      <c r="Q1537" s="416"/>
      <c r="R1537" s="416"/>
      <c r="S1537" s="416"/>
      <c r="T1537" s="416"/>
      <c r="U1537" s="416"/>
      <c r="V1537" s="416"/>
      <c r="W1537" s="416"/>
      <c r="X1537" s="416"/>
      <c r="Y1537" s="416"/>
      <c r="Z1537" s="416"/>
      <c r="AA1537" s="416"/>
      <c r="AB1537" s="416"/>
      <c r="AC1537" s="416"/>
      <c r="AD1537" s="416"/>
      <c r="AE1537" s="416"/>
      <c r="AF1537" s="416"/>
      <c r="AG1537" s="416"/>
      <c r="AH1537" s="416"/>
      <c r="AI1537" s="416"/>
      <c r="AJ1537" s="416"/>
      <c r="AK1537" s="416"/>
      <c r="AL1537" s="416"/>
      <c r="AM1537" s="416"/>
      <c r="AN1537" s="416"/>
      <c r="AO1537" s="416"/>
      <c r="AP1537" s="416"/>
      <c r="AQ1537" s="416"/>
      <c r="AR1537" s="416"/>
      <c r="AS1537" s="416"/>
      <c r="AT1537" s="416"/>
      <c r="AU1537" s="416"/>
      <c r="AV1537" s="416"/>
      <c r="AW1537" s="416"/>
      <c r="AX1537" s="416"/>
      <c r="AY1537" s="416"/>
      <c r="AZ1537" s="416"/>
      <c r="BA1537" s="416"/>
      <c r="BB1537" s="416"/>
      <c r="BC1537" s="416"/>
      <c r="BD1537" s="416"/>
      <c r="BE1537" s="416"/>
      <c r="BF1537" s="416"/>
      <c r="BG1537" s="416"/>
      <c r="BH1537" s="416"/>
    </row>
    <row r="1538" spans="1:4" s="207" customFormat="1" ht="18" customHeight="1" hidden="1">
      <c r="A1538" s="418" t="s">
        <v>120</v>
      </c>
      <c r="B1538" s="419"/>
      <c r="C1538" s="420"/>
      <c r="D1538" s="340"/>
    </row>
    <row r="1539" spans="1:4" s="207" customFormat="1" ht="15.75" customHeight="1" hidden="1">
      <c r="A1539" s="421" t="s">
        <v>806</v>
      </c>
      <c r="B1539" s="419"/>
      <c r="C1539" s="420"/>
      <c r="D1539" s="340"/>
    </row>
    <row r="1540" spans="1:60" s="325" customFormat="1" ht="32.25" customHeight="1" hidden="1">
      <c r="A1540" s="385" t="s">
        <v>1846</v>
      </c>
      <c r="B1540" s="385"/>
      <c r="C1540" s="385"/>
      <c r="D1540" s="385"/>
      <c r="E1540" s="324"/>
      <c r="F1540" s="324"/>
      <c r="G1540" s="324"/>
      <c r="H1540" s="324"/>
      <c r="I1540" s="324"/>
      <c r="J1540" s="324"/>
      <c r="K1540" s="324"/>
      <c r="L1540" s="324"/>
      <c r="M1540" s="324"/>
      <c r="N1540" s="324"/>
      <c r="O1540" s="324"/>
      <c r="P1540" s="324"/>
      <c r="Q1540" s="324"/>
      <c r="R1540" s="324"/>
      <c r="S1540" s="324"/>
      <c r="T1540" s="324"/>
      <c r="U1540" s="324"/>
      <c r="V1540" s="324"/>
      <c r="W1540" s="324"/>
      <c r="X1540" s="324"/>
      <c r="Y1540" s="324"/>
      <c r="Z1540" s="324"/>
      <c r="AA1540" s="324"/>
      <c r="AB1540" s="324"/>
      <c r="AC1540" s="324"/>
      <c r="AD1540" s="324"/>
      <c r="AE1540" s="324"/>
      <c r="AF1540" s="324"/>
      <c r="AG1540" s="324"/>
      <c r="AH1540" s="324"/>
      <c r="AI1540" s="324"/>
      <c r="AJ1540" s="324"/>
      <c r="AK1540" s="324"/>
      <c r="AL1540" s="324"/>
      <c r="AM1540" s="324"/>
      <c r="AN1540" s="324"/>
      <c r="AO1540" s="324"/>
      <c r="AP1540" s="324"/>
      <c r="AQ1540" s="324"/>
      <c r="AR1540" s="324"/>
      <c r="AS1540" s="324"/>
      <c r="AT1540" s="324"/>
      <c r="AU1540" s="324"/>
      <c r="AV1540" s="324"/>
      <c r="AW1540" s="324"/>
      <c r="AX1540" s="324"/>
      <c r="AY1540" s="324"/>
      <c r="AZ1540" s="324"/>
      <c r="BA1540" s="324"/>
      <c r="BB1540" s="324"/>
      <c r="BC1540" s="324"/>
      <c r="BD1540" s="324"/>
      <c r="BE1540" s="324"/>
      <c r="BF1540" s="324"/>
      <c r="BG1540" s="324"/>
      <c r="BH1540" s="324"/>
    </row>
    <row r="1541" spans="1:4" s="207" customFormat="1" ht="14.25" customHeight="1">
      <c r="A1541" s="422"/>
      <c r="B1541" s="422"/>
      <c r="C1541" s="422"/>
      <c r="D1541" s="422"/>
    </row>
    <row r="1542" spans="1:4" s="207" customFormat="1" ht="21" customHeight="1" hidden="1">
      <c r="A1542" s="346" t="s">
        <v>1847</v>
      </c>
      <c r="B1542" s="423"/>
      <c r="C1542" s="346"/>
      <c r="D1542" s="346"/>
    </row>
    <row r="1543" spans="1:4" s="144" customFormat="1" ht="15.75" customHeight="1" hidden="1">
      <c r="A1543" s="421"/>
      <c r="B1543" s="424"/>
      <c r="C1543" s="425"/>
      <c r="D1543" s="426"/>
    </row>
    <row r="1544" spans="1:60" s="325" customFormat="1" ht="15.75" customHeight="1" hidden="1">
      <c r="A1544" s="346" t="s">
        <v>1848</v>
      </c>
      <c r="B1544" s="419"/>
      <c r="C1544" s="420"/>
      <c r="D1544" s="340"/>
      <c r="E1544" s="324"/>
      <c r="F1544" s="324"/>
      <c r="G1544" s="324"/>
      <c r="H1544" s="324"/>
      <c r="I1544" s="324"/>
      <c r="J1544" s="324"/>
      <c r="K1544" s="324"/>
      <c r="L1544" s="324"/>
      <c r="M1544" s="324"/>
      <c r="N1544" s="324"/>
      <c r="O1544" s="324"/>
      <c r="P1544" s="324"/>
      <c r="Q1544" s="324"/>
      <c r="R1544" s="324"/>
      <c r="S1544" s="324"/>
      <c r="T1544" s="324"/>
      <c r="U1544" s="324"/>
      <c r="V1544" s="324"/>
      <c r="W1544" s="324"/>
      <c r="X1544" s="324"/>
      <c r="Y1544" s="324"/>
      <c r="Z1544" s="324"/>
      <c r="AA1544" s="324"/>
      <c r="AB1544" s="324"/>
      <c r="AC1544" s="324"/>
      <c r="AD1544" s="324"/>
      <c r="AE1544" s="324"/>
      <c r="AF1544" s="324"/>
      <c r="AG1544" s="324"/>
      <c r="AH1544" s="324"/>
      <c r="AI1544" s="324"/>
      <c r="AJ1544" s="324"/>
      <c r="AK1544" s="324"/>
      <c r="AL1544" s="324"/>
      <c r="AM1544" s="324"/>
      <c r="AN1544" s="324"/>
      <c r="AO1544" s="324"/>
      <c r="AP1544" s="324"/>
      <c r="AQ1544" s="324"/>
      <c r="AR1544" s="324"/>
      <c r="AS1544" s="324"/>
      <c r="AT1544" s="324"/>
      <c r="AU1544" s="324"/>
      <c r="AV1544" s="324"/>
      <c r="AW1544" s="324"/>
      <c r="AX1544" s="324"/>
      <c r="AY1544" s="324"/>
      <c r="AZ1544" s="324"/>
      <c r="BA1544" s="324"/>
      <c r="BB1544" s="324"/>
      <c r="BC1544" s="324"/>
      <c r="BD1544" s="324"/>
      <c r="BE1544" s="324"/>
      <c r="BF1544" s="324"/>
      <c r="BG1544" s="324"/>
      <c r="BH1544" s="324"/>
    </row>
    <row r="1545" spans="1:4" s="427" customFormat="1" ht="46.5" customHeight="1" hidden="1">
      <c r="A1545" s="354" t="s">
        <v>1849</v>
      </c>
      <c r="B1545" s="292"/>
      <c r="C1545" s="292"/>
      <c r="D1545" s="292"/>
    </row>
    <row r="1546" spans="1:60" s="325" customFormat="1" ht="15.75" customHeight="1" hidden="1">
      <c r="A1546" s="346"/>
      <c r="B1546" s="419"/>
      <c r="C1546" s="420"/>
      <c r="D1546" s="340"/>
      <c r="E1546" s="324"/>
      <c r="F1546" s="324"/>
      <c r="G1546" s="324"/>
      <c r="H1546" s="324"/>
      <c r="I1546" s="324"/>
      <c r="J1546" s="324"/>
      <c r="K1546" s="324"/>
      <c r="L1546" s="324"/>
      <c r="M1546" s="324"/>
      <c r="N1546" s="324"/>
      <c r="O1546" s="324"/>
      <c r="P1546" s="324"/>
      <c r="Q1546" s="324"/>
      <c r="R1546" s="324"/>
      <c r="S1546" s="324"/>
      <c r="T1546" s="324"/>
      <c r="U1546" s="324"/>
      <c r="V1546" s="324"/>
      <c r="W1546" s="324"/>
      <c r="X1546" s="324"/>
      <c r="Y1546" s="324"/>
      <c r="Z1546" s="324"/>
      <c r="AA1546" s="324"/>
      <c r="AB1546" s="324"/>
      <c r="AC1546" s="324"/>
      <c r="AD1546" s="324"/>
      <c r="AE1546" s="324"/>
      <c r="AF1546" s="324"/>
      <c r="AG1546" s="324"/>
      <c r="AH1546" s="324"/>
      <c r="AI1546" s="324"/>
      <c r="AJ1546" s="324"/>
      <c r="AK1546" s="324"/>
      <c r="AL1546" s="324"/>
      <c r="AM1546" s="324"/>
      <c r="AN1546" s="324"/>
      <c r="AO1546" s="324"/>
      <c r="AP1546" s="324"/>
      <c r="AQ1546" s="324"/>
      <c r="AR1546" s="324"/>
      <c r="AS1546" s="324"/>
      <c r="AT1546" s="324"/>
      <c r="AU1546" s="324"/>
      <c r="AV1546" s="324"/>
      <c r="AW1546" s="324"/>
      <c r="AX1546" s="324"/>
      <c r="AY1546" s="324"/>
      <c r="AZ1546" s="324"/>
      <c r="BA1546" s="324"/>
      <c r="BB1546" s="324"/>
      <c r="BC1546" s="324"/>
      <c r="BD1546" s="324"/>
      <c r="BE1546" s="324"/>
      <c r="BF1546" s="324"/>
      <c r="BG1546" s="324"/>
      <c r="BH1546" s="324"/>
    </row>
    <row r="1547" spans="1:60" s="325" customFormat="1" ht="15" customHeight="1" hidden="1">
      <c r="A1547" s="346" t="s">
        <v>1850</v>
      </c>
      <c r="B1547" s="419"/>
      <c r="C1547" s="420"/>
      <c r="D1547" s="340"/>
      <c r="E1547" s="324"/>
      <c r="F1547" s="324"/>
      <c r="G1547" s="324"/>
      <c r="H1547" s="324"/>
      <c r="I1547" s="324"/>
      <c r="J1547" s="324"/>
      <c r="K1547" s="324"/>
      <c r="L1547" s="324"/>
      <c r="M1547" s="324"/>
      <c r="N1547" s="324"/>
      <c r="O1547" s="324"/>
      <c r="P1547" s="324"/>
      <c r="Q1547" s="324"/>
      <c r="R1547" s="324"/>
      <c r="S1547" s="324"/>
      <c r="T1547" s="324"/>
      <c r="U1547" s="324"/>
      <c r="V1547" s="324"/>
      <c r="W1547" s="324"/>
      <c r="X1547" s="324"/>
      <c r="Y1547" s="324"/>
      <c r="Z1547" s="324"/>
      <c r="AA1547" s="324"/>
      <c r="AB1547" s="324"/>
      <c r="AC1547" s="324"/>
      <c r="AD1547" s="324"/>
      <c r="AE1547" s="324"/>
      <c r="AF1547" s="324"/>
      <c r="AG1547" s="324"/>
      <c r="AH1547" s="324"/>
      <c r="AI1547" s="324"/>
      <c r="AJ1547" s="324"/>
      <c r="AK1547" s="324"/>
      <c r="AL1547" s="324"/>
      <c r="AM1547" s="324"/>
      <c r="AN1547" s="324"/>
      <c r="AO1547" s="324"/>
      <c r="AP1547" s="324"/>
      <c r="AQ1547" s="324"/>
      <c r="AR1547" s="324"/>
      <c r="AS1547" s="324"/>
      <c r="AT1547" s="324"/>
      <c r="AU1547" s="324"/>
      <c r="AV1547" s="324"/>
      <c r="AW1547" s="324"/>
      <c r="AX1547" s="324"/>
      <c r="AY1547" s="324"/>
      <c r="AZ1547" s="324"/>
      <c r="BA1547" s="324"/>
      <c r="BB1547" s="324"/>
      <c r="BC1547" s="324"/>
      <c r="BD1547" s="324"/>
      <c r="BE1547" s="324"/>
      <c r="BF1547" s="324"/>
      <c r="BG1547" s="324"/>
      <c r="BH1547" s="324"/>
    </row>
    <row r="1548" spans="1:4" s="207" customFormat="1" ht="17.25" customHeight="1" hidden="1">
      <c r="A1548" s="421" t="s">
        <v>806</v>
      </c>
      <c r="B1548" s="419"/>
      <c r="C1548" s="420"/>
      <c r="D1548" s="340"/>
    </row>
    <row r="1549" spans="1:4" s="207" customFormat="1" ht="21.75" customHeight="1" hidden="1">
      <c r="A1549" s="383" t="s">
        <v>1851</v>
      </c>
      <c r="B1549" s="383"/>
      <c r="C1549" s="383"/>
      <c r="D1549" s="383"/>
    </row>
    <row r="1550" spans="1:3" s="431" customFormat="1" ht="15.75" hidden="1">
      <c r="A1550" s="428" t="s">
        <v>120</v>
      </c>
      <c r="B1550" s="429"/>
      <c r="C1550" s="430"/>
    </row>
    <row r="1551" spans="1:3" s="340" customFormat="1" ht="15.75" hidden="1">
      <c r="A1551" s="432" t="s">
        <v>806</v>
      </c>
      <c r="B1551" s="424"/>
      <c r="C1551" s="420"/>
    </row>
    <row r="1552" spans="1:4" s="340" customFormat="1" ht="37.5" customHeight="1" hidden="1">
      <c r="A1552" s="383" t="s">
        <v>1852</v>
      </c>
      <c r="B1552" s="383"/>
      <c r="C1552" s="383"/>
      <c r="D1552" s="383"/>
    </row>
    <row r="1553" spans="1:4" s="44" customFormat="1" ht="17.25" customHeight="1" hidden="1">
      <c r="A1553" s="376"/>
      <c r="B1553" s="376"/>
      <c r="C1553" s="376"/>
      <c r="D1553" s="376"/>
    </row>
    <row r="1554" spans="1:4" s="44" customFormat="1" ht="18" customHeight="1">
      <c r="A1554" s="376"/>
      <c r="B1554" s="376"/>
      <c r="C1554" s="376"/>
      <c r="D1554" s="376"/>
    </row>
    <row r="1555" spans="1:60" s="297" customFormat="1" ht="18.75" customHeight="1">
      <c r="A1555" s="353" t="s">
        <v>1853</v>
      </c>
      <c r="B1555" s="353"/>
      <c r="E1555" s="309"/>
      <c r="F1555" s="309"/>
      <c r="G1555" s="309"/>
      <c r="H1555" s="309"/>
      <c r="I1555" s="309"/>
      <c r="J1555" s="309"/>
      <c r="K1555" s="309"/>
      <c r="L1555" s="309"/>
      <c r="M1555" s="309"/>
      <c r="N1555" s="309"/>
      <c r="O1555" s="309"/>
      <c r="P1555" s="309"/>
      <c r="Q1555" s="309"/>
      <c r="R1555" s="309"/>
      <c r="S1555" s="309"/>
      <c r="T1555" s="309"/>
      <c r="U1555" s="309"/>
      <c r="V1555" s="309"/>
      <c r="W1555" s="309"/>
      <c r="X1555" s="309"/>
      <c r="Y1555" s="309"/>
      <c r="Z1555" s="309"/>
      <c r="AA1555" s="309"/>
      <c r="AB1555" s="309"/>
      <c r="AC1555" s="309"/>
      <c r="AD1555" s="309"/>
      <c r="AE1555" s="309"/>
      <c r="AF1555" s="309"/>
      <c r="AG1555" s="309"/>
      <c r="AH1555" s="309"/>
      <c r="AI1555" s="309"/>
      <c r="AJ1555" s="309"/>
      <c r="AK1555" s="309"/>
      <c r="AL1555" s="309"/>
      <c r="AM1555" s="309"/>
      <c r="AN1555" s="309"/>
      <c r="AO1555" s="309"/>
      <c r="AP1555" s="309"/>
      <c r="AQ1555" s="309"/>
      <c r="AR1555" s="309"/>
      <c r="AS1555" s="309"/>
      <c r="AT1555" s="309"/>
      <c r="AU1555" s="309"/>
      <c r="AV1555" s="309"/>
      <c r="AW1555" s="309"/>
      <c r="AX1555" s="309"/>
      <c r="AY1555" s="309"/>
      <c r="AZ1555" s="309"/>
      <c r="BA1555" s="309"/>
      <c r="BB1555" s="309"/>
      <c r="BC1555" s="309"/>
      <c r="BD1555" s="309"/>
      <c r="BE1555" s="309"/>
      <c r="BF1555" s="309"/>
      <c r="BG1555" s="309"/>
      <c r="BH1555" s="309"/>
    </row>
    <row r="1556" spans="1:4" s="14" customFormat="1" ht="11.25" customHeight="1">
      <c r="A1556" s="33"/>
      <c r="B1556" s="33"/>
      <c r="C1556" s="33"/>
      <c r="D1556" s="33"/>
    </row>
    <row r="1557" spans="1:4" s="14" customFormat="1" ht="49.5" customHeight="1">
      <c r="A1557" s="613" t="s">
        <v>1854</v>
      </c>
      <c r="B1557" s="613"/>
      <c r="C1557" s="613"/>
      <c r="D1557" s="613"/>
    </row>
    <row r="1558" spans="1:4" s="14" customFormat="1" ht="18.75" customHeight="1">
      <c r="A1558" s="33"/>
      <c r="B1558" s="33"/>
      <c r="C1558" s="33"/>
      <c r="D1558" s="33"/>
    </row>
    <row r="1559" spans="1:4" s="14" customFormat="1" ht="71.25" customHeight="1">
      <c r="A1559" s="613" t="s">
        <v>1855</v>
      </c>
      <c r="B1559" s="613"/>
      <c r="C1559" s="613"/>
      <c r="D1559" s="613"/>
    </row>
    <row r="1560" spans="1:4" s="14" customFormat="1" ht="15.75">
      <c r="A1560" s="33"/>
      <c r="B1560" s="33"/>
      <c r="C1560" s="33"/>
      <c r="D1560" s="33"/>
    </row>
    <row r="1561" spans="1:60" s="297" customFormat="1" ht="15.75">
      <c r="A1561" s="353" t="s">
        <v>1856</v>
      </c>
      <c r="B1561" s="353"/>
      <c r="E1561" s="309"/>
      <c r="F1561" s="309"/>
      <c r="G1561" s="309"/>
      <c r="H1561" s="309"/>
      <c r="I1561" s="309"/>
      <c r="J1561" s="309"/>
      <c r="K1561" s="309"/>
      <c r="L1561" s="309"/>
      <c r="M1561" s="309"/>
      <c r="N1561" s="309"/>
      <c r="O1561" s="309"/>
      <c r="P1561" s="309"/>
      <c r="Q1561" s="309"/>
      <c r="R1561" s="309"/>
      <c r="S1561" s="309"/>
      <c r="T1561" s="309"/>
      <c r="U1561" s="309"/>
      <c r="V1561" s="309"/>
      <c r="W1561" s="309"/>
      <c r="X1561" s="309"/>
      <c r="Y1561" s="309"/>
      <c r="Z1561" s="309"/>
      <c r="AA1561" s="309"/>
      <c r="AB1561" s="309"/>
      <c r="AC1561" s="309"/>
      <c r="AD1561" s="309"/>
      <c r="AE1561" s="309"/>
      <c r="AF1561" s="309"/>
      <c r="AG1561" s="309"/>
      <c r="AH1561" s="309"/>
      <c r="AI1561" s="309"/>
      <c r="AJ1561" s="309"/>
      <c r="AK1561" s="309"/>
      <c r="AL1561" s="309"/>
      <c r="AM1561" s="309"/>
      <c r="AN1561" s="309"/>
      <c r="AO1561" s="309"/>
      <c r="AP1561" s="309"/>
      <c r="AQ1561" s="309"/>
      <c r="AR1561" s="309"/>
      <c r="AS1561" s="309"/>
      <c r="AT1561" s="309"/>
      <c r="AU1561" s="309"/>
      <c r="AV1561" s="309"/>
      <c r="AW1561" s="309"/>
      <c r="AX1561" s="309"/>
      <c r="AY1561" s="309"/>
      <c r="AZ1561" s="309"/>
      <c r="BA1561" s="309"/>
      <c r="BB1561" s="309"/>
      <c r="BC1561" s="309"/>
      <c r="BD1561" s="309"/>
      <c r="BE1561" s="309"/>
      <c r="BF1561" s="309"/>
      <c r="BG1561" s="309"/>
      <c r="BH1561" s="309"/>
    </row>
    <row r="1562" spans="1:60" s="297" customFormat="1" ht="15.75">
      <c r="A1562" s="297" t="s">
        <v>1857</v>
      </c>
      <c r="B1562" s="353"/>
      <c r="E1562" s="309"/>
      <c r="F1562" s="309"/>
      <c r="G1562" s="309"/>
      <c r="H1562" s="309"/>
      <c r="I1562" s="309"/>
      <c r="J1562" s="309"/>
      <c r="K1562" s="309"/>
      <c r="L1562" s="309"/>
      <c r="M1562" s="309"/>
      <c r="N1562" s="309"/>
      <c r="O1562" s="309"/>
      <c r="P1562" s="309"/>
      <c r="Q1562" s="309"/>
      <c r="R1562" s="309"/>
      <c r="S1562" s="309"/>
      <c r="T1562" s="309"/>
      <c r="U1562" s="309"/>
      <c r="V1562" s="309"/>
      <c r="W1562" s="309"/>
      <c r="X1562" s="309"/>
      <c r="Y1562" s="309"/>
      <c r="Z1562" s="309"/>
      <c r="AA1562" s="309"/>
      <c r="AB1562" s="309"/>
      <c r="AC1562" s="309"/>
      <c r="AD1562" s="309"/>
      <c r="AE1562" s="309"/>
      <c r="AF1562" s="309"/>
      <c r="AG1562" s="309"/>
      <c r="AH1562" s="309"/>
      <c r="AI1562" s="309"/>
      <c r="AJ1562" s="309"/>
      <c r="AK1562" s="309"/>
      <c r="AL1562" s="309"/>
      <c r="AM1562" s="309"/>
      <c r="AN1562" s="309"/>
      <c r="AO1562" s="309"/>
      <c r="AP1562" s="309"/>
      <c r="AQ1562" s="309"/>
      <c r="AR1562" s="309"/>
      <c r="AS1562" s="309"/>
      <c r="AT1562" s="309"/>
      <c r="AU1562" s="309"/>
      <c r="AV1562" s="309"/>
      <c r="AW1562" s="309"/>
      <c r="AX1562" s="309"/>
      <c r="AY1562" s="309"/>
      <c r="AZ1562" s="309"/>
      <c r="BA1562" s="309"/>
      <c r="BB1562" s="309"/>
      <c r="BC1562" s="309"/>
      <c r="BD1562" s="309"/>
      <c r="BE1562" s="309"/>
      <c r="BF1562" s="309"/>
      <c r="BG1562" s="309"/>
      <c r="BH1562" s="309"/>
    </row>
    <row r="1563" spans="1:9" s="14" customFormat="1" ht="27" customHeight="1">
      <c r="A1563" s="438" t="s">
        <v>1858</v>
      </c>
      <c r="B1563" s="439"/>
      <c r="C1563" s="439"/>
      <c r="D1563" s="439"/>
      <c r="E1563" s="434"/>
      <c r="F1563" s="434"/>
      <c r="G1563" s="434"/>
      <c r="H1563" s="434"/>
      <c r="I1563" s="434"/>
    </row>
    <row r="1564" spans="1:4" s="14" customFormat="1" ht="30" customHeight="1">
      <c r="A1564" s="438" t="s">
        <v>1859</v>
      </c>
      <c r="B1564" s="439"/>
      <c r="C1564" s="439"/>
      <c r="D1564" s="439"/>
    </row>
    <row r="1565" spans="1:4" s="44" customFormat="1" ht="13.5" customHeight="1">
      <c r="A1565" s="433"/>
      <c r="B1565" s="433"/>
      <c r="C1565" s="433"/>
      <c r="D1565" s="433"/>
    </row>
    <row r="1566" spans="1:4" s="14" customFormat="1" ht="18.75" customHeight="1">
      <c r="A1566" s="297" t="s">
        <v>1860</v>
      </c>
      <c r="B1566" s="297"/>
      <c r="C1566" s="297"/>
      <c r="D1566" s="297"/>
    </row>
    <row r="1567" spans="1:60" s="297" customFormat="1" ht="34.5" customHeight="1">
      <c r="A1567" s="438" t="s">
        <v>1861</v>
      </c>
      <c r="B1567" s="438"/>
      <c r="C1567" s="438"/>
      <c r="D1567" s="438"/>
      <c r="E1567" s="309"/>
      <c r="F1567" s="309"/>
      <c r="G1567" s="309"/>
      <c r="H1567" s="309"/>
      <c r="I1567" s="309"/>
      <c r="J1567" s="309"/>
      <c r="K1567" s="309"/>
      <c r="L1567" s="309"/>
      <c r="M1567" s="309"/>
      <c r="N1567" s="309"/>
      <c r="O1567" s="309"/>
      <c r="P1567" s="309"/>
      <c r="Q1567" s="309"/>
      <c r="R1567" s="309"/>
      <c r="S1567" s="309"/>
      <c r="T1567" s="309"/>
      <c r="U1567" s="309"/>
      <c r="V1567" s="309"/>
      <c r="W1567" s="309"/>
      <c r="X1567" s="309"/>
      <c r="Y1567" s="309"/>
      <c r="Z1567" s="309"/>
      <c r="AA1567" s="309"/>
      <c r="AB1567" s="309"/>
      <c r="AC1567" s="309"/>
      <c r="AD1567" s="309"/>
      <c r="AE1567" s="309"/>
      <c r="AF1567" s="309"/>
      <c r="AG1567" s="309"/>
      <c r="AH1567" s="309"/>
      <c r="AI1567" s="309"/>
      <c r="AJ1567" s="309"/>
      <c r="AK1567" s="309"/>
      <c r="AL1567" s="309"/>
      <c r="AM1567" s="309"/>
      <c r="AN1567" s="309"/>
      <c r="AO1567" s="309"/>
      <c r="AP1567" s="309"/>
      <c r="AQ1567" s="309"/>
      <c r="AR1567" s="309"/>
      <c r="AS1567" s="309"/>
      <c r="AT1567" s="309"/>
      <c r="AU1567" s="309"/>
      <c r="AV1567" s="309"/>
      <c r="AW1567" s="309"/>
      <c r="AX1567" s="309"/>
      <c r="AY1567" s="309"/>
      <c r="AZ1567" s="309"/>
      <c r="BA1567" s="309"/>
      <c r="BB1567" s="309"/>
      <c r="BC1567" s="309"/>
      <c r="BD1567" s="309"/>
      <c r="BE1567" s="309"/>
      <c r="BF1567" s="309"/>
      <c r="BG1567" s="309"/>
      <c r="BH1567" s="309"/>
    </row>
    <row r="1568" spans="1:4" ht="63" customHeight="1">
      <c r="A1568" s="438" t="s">
        <v>1862</v>
      </c>
      <c r="B1568" s="438"/>
      <c r="C1568" s="438"/>
      <c r="D1568" s="438"/>
    </row>
    <row r="1569" spans="1:4" ht="16.5" customHeight="1">
      <c r="A1569" s="435"/>
      <c r="B1569" s="435"/>
      <c r="C1569" s="435"/>
      <c r="D1569" s="435"/>
    </row>
    <row r="1570" spans="1:60" s="297" customFormat="1" ht="15.75" customHeight="1">
      <c r="A1570" s="521" t="s">
        <v>1863</v>
      </c>
      <c r="B1570" s="521"/>
      <c r="C1570" s="521"/>
      <c r="D1570" s="521"/>
      <c r="E1570" s="309"/>
      <c r="F1570" s="309"/>
      <c r="G1570" s="309"/>
      <c r="H1570" s="309"/>
      <c r="I1570" s="309"/>
      <c r="J1570" s="309"/>
      <c r="K1570" s="309"/>
      <c r="L1570" s="309"/>
      <c r="M1570" s="309"/>
      <c r="N1570" s="309"/>
      <c r="O1570" s="309"/>
      <c r="P1570" s="309"/>
      <c r="Q1570" s="309"/>
      <c r="R1570" s="309"/>
      <c r="S1570" s="309"/>
      <c r="T1570" s="309"/>
      <c r="U1570" s="309"/>
      <c r="V1570" s="309"/>
      <c r="W1570" s="309"/>
      <c r="X1570" s="309"/>
      <c r="Y1570" s="309"/>
      <c r="Z1570" s="309"/>
      <c r="AA1570" s="309"/>
      <c r="AB1570" s="309"/>
      <c r="AC1570" s="309"/>
      <c r="AD1570" s="309"/>
      <c r="AE1570" s="309"/>
      <c r="AF1570" s="309"/>
      <c r="AG1570" s="309"/>
      <c r="AH1570" s="309"/>
      <c r="AI1570" s="309"/>
      <c r="AJ1570" s="309"/>
      <c r="AK1570" s="309"/>
      <c r="AL1570" s="309"/>
      <c r="AM1570" s="309"/>
      <c r="AN1570" s="309"/>
      <c r="AO1570" s="309"/>
      <c r="AP1570" s="309"/>
      <c r="AQ1570" s="309"/>
      <c r="AR1570" s="309"/>
      <c r="AS1570" s="309"/>
      <c r="AT1570" s="309"/>
      <c r="AU1570" s="309"/>
      <c r="AV1570" s="309"/>
      <c r="AW1570" s="309"/>
      <c r="AX1570" s="309"/>
      <c r="AY1570" s="309"/>
      <c r="AZ1570" s="309"/>
      <c r="BA1570" s="309"/>
      <c r="BB1570" s="309"/>
      <c r="BC1570" s="309"/>
      <c r="BD1570" s="309"/>
      <c r="BE1570" s="309"/>
      <c r="BF1570" s="309"/>
      <c r="BG1570" s="309"/>
      <c r="BH1570" s="309"/>
    </row>
    <row r="1571" spans="1:60" s="297" customFormat="1" ht="15.75" customHeight="1">
      <c r="A1571" s="440" t="s">
        <v>1864</v>
      </c>
      <c r="B1571" s="33"/>
      <c r="C1571" s="33"/>
      <c r="D1571" s="33"/>
      <c r="E1571" s="309"/>
      <c r="F1571" s="309"/>
      <c r="G1571" s="309"/>
      <c r="H1571" s="309"/>
      <c r="I1571" s="309"/>
      <c r="J1571" s="309"/>
      <c r="K1571" s="309"/>
      <c r="L1571" s="309"/>
      <c r="M1571" s="309"/>
      <c r="N1571" s="309"/>
      <c r="O1571" s="309"/>
      <c r="P1571" s="309"/>
      <c r="Q1571" s="309"/>
      <c r="R1571" s="309"/>
      <c r="S1571" s="309"/>
      <c r="T1571" s="309"/>
      <c r="U1571" s="309"/>
      <c r="V1571" s="309"/>
      <c r="W1571" s="309"/>
      <c r="X1571" s="309"/>
      <c r="Y1571" s="309"/>
      <c r="Z1571" s="309"/>
      <c r="AA1571" s="309"/>
      <c r="AB1571" s="309"/>
      <c r="AC1571" s="309"/>
      <c r="AD1571" s="309"/>
      <c r="AE1571" s="309"/>
      <c r="AF1571" s="309"/>
      <c r="AG1571" s="309"/>
      <c r="AH1571" s="309"/>
      <c r="AI1571" s="309"/>
      <c r="AJ1571" s="309"/>
      <c r="AK1571" s="309"/>
      <c r="AL1571" s="309"/>
      <c r="AM1571" s="309"/>
      <c r="AN1571" s="309"/>
      <c r="AO1571" s="309"/>
      <c r="AP1571" s="309"/>
      <c r="AQ1571" s="309"/>
      <c r="AR1571" s="309"/>
      <c r="AS1571" s="309"/>
      <c r="AT1571" s="309"/>
      <c r="AU1571" s="309"/>
      <c r="AV1571" s="309"/>
      <c r="AW1571" s="309"/>
      <c r="AX1571" s="309"/>
      <c r="AY1571" s="309"/>
      <c r="AZ1571" s="309"/>
      <c r="BA1571" s="309"/>
      <c r="BB1571" s="309"/>
      <c r="BC1571" s="309"/>
      <c r="BD1571" s="309"/>
      <c r="BE1571" s="309"/>
      <c r="BF1571" s="309"/>
      <c r="BG1571" s="309"/>
      <c r="BH1571" s="309"/>
    </row>
    <row r="1572" spans="1:60" s="297" customFormat="1" ht="12" customHeight="1">
      <c r="A1572" s="441"/>
      <c r="B1572" s="441"/>
      <c r="C1572" s="441"/>
      <c r="D1572" s="441"/>
      <c r="E1572" s="309"/>
      <c r="F1572" s="309"/>
      <c r="G1572" s="309"/>
      <c r="H1572" s="309"/>
      <c r="I1572" s="309"/>
      <c r="J1572" s="309"/>
      <c r="K1572" s="309"/>
      <c r="L1572" s="309"/>
      <c r="M1572" s="309"/>
      <c r="N1572" s="309"/>
      <c r="O1572" s="309"/>
      <c r="P1572" s="309"/>
      <c r="Q1572" s="309"/>
      <c r="R1572" s="309"/>
      <c r="S1572" s="309"/>
      <c r="T1572" s="309"/>
      <c r="U1572" s="309"/>
      <c r="V1572" s="309"/>
      <c r="W1572" s="309"/>
      <c r="X1572" s="309"/>
      <c r="Y1572" s="309"/>
      <c r="Z1572" s="309"/>
      <c r="AA1572" s="309"/>
      <c r="AB1572" s="309"/>
      <c r="AC1572" s="309"/>
      <c r="AD1572" s="309"/>
      <c r="AE1572" s="309"/>
      <c r="AF1572" s="309"/>
      <c r="AG1572" s="309"/>
      <c r="AH1572" s="309"/>
      <c r="AI1572" s="309"/>
      <c r="AJ1572" s="309"/>
      <c r="AK1572" s="309"/>
      <c r="AL1572" s="309"/>
      <c r="AM1572" s="309"/>
      <c r="AN1572" s="309"/>
      <c r="AO1572" s="309"/>
      <c r="AP1572" s="309"/>
      <c r="AQ1572" s="309"/>
      <c r="AR1572" s="309"/>
      <c r="AS1572" s="309"/>
      <c r="AT1572" s="309"/>
      <c r="AU1572" s="309"/>
      <c r="AV1572" s="309"/>
      <c r="AW1572" s="309"/>
      <c r="AX1572" s="309"/>
      <c r="AY1572" s="309"/>
      <c r="AZ1572" s="309"/>
      <c r="BA1572" s="309"/>
      <c r="BB1572" s="309"/>
      <c r="BC1572" s="309"/>
      <c r="BD1572" s="309"/>
      <c r="BE1572" s="309"/>
      <c r="BF1572" s="309"/>
      <c r="BG1572" s="309"/>
      <c r="BH1572" s="309"/>
    </row>
    <row r="1573" spans="1:60" s="297" customFormat="1" ht="15.75" customHeight="1">
      <c r="A1573" s="521" t="s">
        <v>1865</v>
      </c>
      <c r="B1573" s="521"/>
      <c r="C1573" s="521"/>
      <c r="D1573" s="521"/>
      <c r="E1573" s="309"/>
      <c r="F1573" s="309"/>
      <c r="G1573" s="309"/>
      <c r="H1573" s="309"/>
      <c r="I1573" s="309"/>
      <c r="J1573" s="309"/>
      <c r="K1573" s="309"/>
      <c r="L1573" s="309"/>
      <c r="M1573" s="309"/>
      <c r="N1573" s="309"/>
      <c r="O1573" s="309"/>
      <c r="P1573" s="309"/>
      <c r="Q1573" s="309"/>
      <c r="R1573" s="309"/>
      <c r="S1573" s="309"/>
      <c r="T1573" s="309"/>
      <c r="U1573" s="309"/>
      <c r="V1573" s="309"/>
      <c r="W1573" s="309"/>
      <c r="X1573" s="309"/>
      <c r="Y1573" s="309"/>
      <c r="Z1573" s="309"/>
      <c r="AA1573" s="309"/>
      <c r="AB1573" s="309"/>
      <c r="AC1573" s="309"/>
      <c r="AD1573" s="309"/>
      <c r="AE1573" s="309"/>
      <c r="AF1573" s="309"/>
      <c r="AG1573" s="309"/>
      <c r="AH1573" s="309"/>
      <c r="AI1573" s="309"/>
      <c r="AJ1573" s="309"/>
      <c r="AK1573" s="309"/>
      <c r="AL1573" s="309"/>
      <c r="AM1573" s="309"/>
      <c r="AN1573" s="309"/>
      <c r="AO1573" s="309"/>
      <c r="AP1573" s="309"/>
      <c r="AQ1573" s="309"/>
      <c r="AR1573" s="309"/>
      <c r="AS1573" s="309"/>
      <c r="AT1573" s="309"/>
      <c r="AU1573" s="309"/>
      <c r="AV1573" s="309"/>
      <c r="AW1573" s="309"/>
      <c r="AX1573" s="309"/>
      <c r="AY1573" s="309"/>
      <c r="AZ1573" s="309"/>
      <c r="BA1573" s="309"/>
      <c r="BB1573" s="309"/>
      <c r="BC1573" s="309"/>
      <c r="BD1573" s="309"/>
      <c r="BE1573" s="309"/>
      <c r="BF1573" s="309"/>
      <c r="BG1573" s="309"/>
      <c r="BH1573" s="309"/>
    </row>
    <row r="1574" spans="1:60" s="297" customFormat="1" ht="18.75" customHeight="1">
      <c r="A1574" s="442" t="s">
        <v>1866</v>
      </c>
      <c r="B1574" s="442"/>
      <c r="C1574" s="442"/>
      <c r="D1574" s="442"/>
      <c r="E1574" s="309"/>
      <c r="F1574" s="309"/>
      <c r="G1574" s="309"/>
      <c r="H1574" s="309"/>
      <c r="I1574" s="309"/>
      <c r="J1574" s="309"/>
      <c r="K1574" s="309"/>
      <c r="L1574" s="309"/>
      <c r="M1574" s="309"/>
      <c r="N1574" s="309"/>
      <c r="O1574" s="309"/>
      <c r="P1574" s="309"/>
      <c r="Q1574" s="309"/>
      <c r="R1574" s="309"/>
      <c r="S1574" s="309"/>
      <c r="T1574" s="309"/>
      <c r="U1574" s="309"/>
      <c r="V1574" s="309"/>
      <c r="W1574" s="309"/>
      <c r="X1574" s="309"/>
      <c r="Y1574" s="309"/>
      <c r="Z1574" s="309"/>
      <c r="AA1574" s="309"/>
      <c r="AB1574" s="309"/>
      <c r="AC1574" s="309"/>
      <c r="AD1574" s="309"/>
      <c r="AE1574" s="309"/>
      <c r="AF1574" s="309"/>
      <c r="AG1574" s="309"/>
      <c r="AH1574" s="309"/>
      <c r="AI1574" s="309"/>
      <c r="AJ1574" s="309"/>
      <c r="AK1574" s="309"/>
      <c r="AL1574" s="309"/>
      <c r="AM1574" s="309"/>
      <c r="AN1574" s="309"/>
      <c r="AO1574" s="309"/>
      <c r="AP1574" s="309"/>
      <c r="AQ1574" s="309"/>
      <c r="AR1574" s="309"/>
      <c r="AS1574" s="309"/>
      <c r="AT1574" s="309"/>
      <c r="AU1574" s="309"/>
      <c r="AV1574" s="309"/>
      <c r="AW1574" s="309"/>
      <c r="AX1574" s="309"/>
      <c r="AY1574" s="309"/>
      <c r="AZ1574" s="309"/>
      <c r="BA1574" s="309"/>
      <c r="BB1574" s="309"/>
      <c r="BC1574" s="309"/>
      <c r="BD1574" s="309"/>
      <c r="BE1574" s="309"/>
      <c r="BF1574" s="309"/>
      <c r="BG1574" s="309"/>
      <c r="BH1574" s="309"/>
    </row>
    <row r="1575" spans="1:60" s="297" customFormat="1" ht="13.5" customHeight="1">
      <c r="A1575" s="442"/>
      <c r="B1575" s="442"/>
      <c r="C1575" s="442"/>
      <c r="D1575" s="442"/>
      <c r="E1575" s="309"/>
      <c r="F1575" s="309"/>
      <c r="G1575" s="309"/>
      <c r="H1575" s="309"/>
      <c r="I1575" s="309"/>
      <c r="J1575" s="309"/>
      <c r="K1575" s="309"/>
      <c r="L1575" s="309"/>
      <c r="M1575" s="309"/>
      <c r="N1575" s="309"/>
      <c r="O1575" s="309"/>
      <c r="P1575" s="309"/>
      <c r="Q1575" s="309"/>
      <c r="R1575" s="309"/>
      <c r="S1575" s="309"/>
      <c r="T1575" s="309"/>
      <c r="U1575" s="309"/>
      <c r="V1575" s="309"/>
      <c r="W1575" s="309"/>
      <c r="X1575" s="309"/>
      <c r="Y1575" s="309"/>
      <c r="Z1575" s="309"/>
      <c r="AA1575" s="309"/>
      <c r="AB1575" s="309"/>
      <c r="AC1575" s="309"/>
      <c r="AD1575" s="309"/>
      <c r="AE1575" s="309"/>
      <c r="AF1575" s="309"/>
      <c r="AG1575" s="309"/>
      <c r="AH1575" s="309"/>
      <c r="AI1575" s="309"/>
      <c r="AJ1575" s="309"/>
      <c r="AK1575" s="309"/>
      <c r="AL1575" s="309"/>
      <c r="AM1575" s="309"/>
      <c r="AN1575" s="309"/>
      <c r="AO1575" s="309"/>
      <c r="AP1575" s="309"/>
      <c r="AQ1575" s="309"/>
      <c r="AR1575" s="309"/>
      <c r="AS1575" s="309"/>
      <c r="AT1575" s="309"/>
      <c r="AU1575" s="309"/>
      <c r="AV1575" s="309"/>
      <c r="AW1575" s="309"/>
      <c r="AX1575" s="309"/>
      <c r="AY1575" s="309"/>
      <c r="AZ1575" s="309"/>
      <c r="BA1575" s="309"/>
      <c r="BB1575" s="309"/>
      <c r="BC1575" s="309"/>
      <c r="BD1575" s="309"/>
      <c r="BE1575" s="309"/>
      <c r="BF1575" s="309"/>
      <c r="BG1575" s="309"/>
      <c r="BH1575" s="309"/>
    </row>
    <row r="1576" spans="1:60" s="297" customFormat="1" ht="15.75" customHeight="1">
      <c r="A1576" s="521" t="s">
        <v>1867</v>
      </c>
      <c r="B1576" s="521"/>
      <c r="C1576" s="521"/>
      <c r="D1576" s="521"/>
      <c r="E1576" s="309"/>
      <c r="F1576" s="309"/>
      <c r="G1576" s="309"/>
      <c r="H1576" s="309"/>
      <c r="I1576" s="309"/>
      <c r="J1576" s="309"/>
      <c r="K1576" s="309"/>
      <c r="L1576" s="309"/>
      <c r="M1576" s="309"/>
      <c r="N1576" s="309"/>
      <c r="O1576" s="309"/>
      <c r="P1576" s="309"/>
      <c r="Q1576" s="309"/>
      <c r="R1576" s="309"/>
      <c r="S1576" s="309"/>
      <c r="T1576" s="309"/>
      <c r="U1576" s="309"/>
      <c r="V1576" s="309"/>
      <c r="W1576" s="309"/>
      <c r="X1576" s="309"/>
      <c r="Y1576" s="309"/>
      <c r="Z1576" s="309"/>
      <c r="AA1576" s="309"/>
      <c r="AB1576" s="309"/>
      <c r="AC1576" s="309"/>
      <c r="AD1576" s="309"/>
      <c r="AE1576" s="309"/>
      <c r="AF1576" s="309"/>
      <c r="AG1576" s="309"/>
      <c r="AH1576" s="309"/>
      <c r="AI1576" s="309"/>
      <c r="AJ1576" s="309"/>
      <c r="AK1576" s="309"/>
      <c r="AL1576" s="309"/>
      <c r="AM1576" s="309"/>
      <c r="AN1576" s="309"/>
      <c r="AO1576" s="309"/>
      <c r="AP1576" s="309"/>
      <c r="AQ1576" s="309"/>
      <c r="AR1576" s="309"/>
      <c r="AS1576" s="309"/>
      <c r="AT1576" s="309"/>
      <c r="AU1576" s="309"/>
      <c r="AV1576" s="309"/>
      <c r="AW1576" s="309"/>
      <c r="AX1576" s="309"/>
      <c r="AY1576" s="309"/>
      <c r="AZ1576" s="309"/>
      <c r="BA1576" s="309"/>
      <c r="BB1576" s="309"/>
      <c r="BC1576" s="309"/>
      <c r="BD1576" s="309"/>
      <c r="BE1576" s="309"/>
      <c r="BF1576" s="309"/>
      <c r="BG1576" s="309"/>
      <c r="BH1576" s="309"/>
    </row>
    <row r="1577" spans="1:60" s="297" customFormat="1" ht="32.25" customHeight="1">
      <c r="A1577" s="436" t="s">
        <v>1868</v>
      </c>
      <c r="B1577" s="437"/>
      <c r="C1577" s="437"/>
      <c r="D1577" s="437"/>
      <c r="E1577" s="309"/>
      <c r="F1577" s="309"/>
      <c r="G1577" s="309"/>
      <c r="H1577" s="309"/>
      <c r="I1577" s="309"/>
      <c r="J1577" s="309"/>
      <c r="K1577" s="309"/>
      <c r="L1577" s="309"/>
      <c r="M1577" s="309"/>
      <c r="N1577" s="309"/>
      <c r="O1577" s="309"/>
      <c r="P1577" s="309"/>
      <c r="Q1577" s="309"/>
      <c r="R1577" s="309"/>
      <c r="S1577" s="309"/>
      <c r="T1577" s="309"/>
      <c r="U1577" s="309"/>
      <c r="V1577" s="309"/>
      <c r="W1577" s="309"/>
      <c r="X1577" s="309"/>
      <c r="Y1577" s="309"/>
      <c r="Z1577" s="309"/>
      <c r="AA1577" s="309"/>
      <c r="AB1577" s="309"/>
      <c r="AC1577" s="309"/>
      <c r="AD1577" s="309"/>
      <c r="AE1577" s="309"/>
      <c r="AF1577" s="309"/>
      <c r="AG1577" s="309"/>
      <c r="AH1577" s="309"/>
      <c r="AI1577" s="309"/>
      <c r="AJ1577" s="309"/>
      <c r="AK1577" s="309"/>
      <c r="AL1577" s="309"/>
      <c r="AM1577" s="309"/>
      <c r="AN1577" s="309"/>
      <c r="AO1577" s="309"/>
      <c r="AP1577" s="309"/>
      <c r="AQ1577" s="309"/>
      <c r="AR1577" s="309"/>
      <c r="AS1577" s="309"/>
      <c r="AT1577" s="309"/>
      <c r="AU1577" s="309"/>
      <c r="AV1577" s="309"/>
      <c r="AW1577" s="309"/>
      <c r="AX1577" s="309"/>
      <c r="AY1577" s="309"/>
      <c r="AZ1577" s="309"/>
      <c r="BA1577" s="309"/>
      <c r="BB1577" s="309"/>
      <c r="BC1577" s="309"/>
      <c r="BD1577" s="309"/>
      <c r="BE1577" s="309"/>
      <c r="BF1577" s="309"/>
      <c r="BG1577" s="309"/>
      <c r="BH1577" s="309"/>
    </row>
    <row r="1578" spans="1:60" s="297" customFormat="1" ht="10.5" customHeight="1">
      <c r="A1578" s="441"/>
      <c r="B1578" s="441"/>
      <c r="C1578" s="441"/>
      <c r="D1578" s="441"/>
      <c r="E1578" s="309"/>
      <c r="F1578" s="309"/>
      <c r="G1578" s="309"/>
      <c r="H1578" s="309"/>
      <c r="I1578" s="309"/>
      <c r="J1578" s="309"/>
      <c r="K1578" s="309"/>
      <c r="L1578" s="309"/>
      <c r="M1578" s="309"/>
      <c r="N1578" s="309"/>
      <c r="O1578" s="309"/>
      <c r="P1578" s="309"/>
      <c r="Q1578" s="309"/>
      <c r="R1578" s="309"/>
      <c r="S1578" s="309"/>
      <c r="T1578" s="309"/>
      <c r="U1578" s="309"/>
      <c r="V1578" s="309"/>
      <c r="W1578" s="309"/>
      <c r="X1578" s="309"/>
      <c r="Y1578" s="309"/>
      <c r="Z1578" s="309"/>
      <c r="AA1578" s="309"/>
      <c r="AB1578" s="309"/>
      <c r="AC1578" s="309"/>
      <c r="AD1578" s="309"/>
      <c r="AE1578" s="309"/>
      <c r="AF1578" s="309"/>
      <c r="AG1578" s="309"/>
      <c r="AH1578" s="309"/>
      <c r="AI1578" s="309"/>
      <c r="AJ1578" s="309"/>
      <c r="AK1578" s="309"/>
      <c r="AL1578" s="309"/>
      <c r="AM1578" s="309"/>
      <c r="AN1578" s="309"/>
      <c r="AO1578" s="309"/>
      <c r="AP1578" s="309"/>
      <c r="AQ1578" s="309"/>
      <c r="AR1578" s="309"/>
      <c r="AS1578" s="309"/>
      <c r="AT1578" s="309"/>
      <c r="AU1578" s="309"/>
      <c r="AV1578" s="309"/>
      <c r="AW1578" s="309"/>
      <c r="AX1578" s="309"/>
      <c r="AY1578" s="309"/>
      <c r="AZ1578" s="309"/>
      <c r="BA1578" s="309"/>
      <c r="BB1578" s="309"/>
      <c r="BC1578" s="309"/>
      <c r="BD1578" s="309"/>
      <c r="BE1578" s="309"/>
      <c r="BF1578" s="309"/>
      <c r="BG1578" s="309"/>
      <c r="BH1578" s="309"/>
    </row>
    <row r="1579" spans="1:60" s="297" customFormat="1" ht="31.5" customHeight="1">
      <c r="A1579" s="584" t="s">
        <v>1869</v>
      </c>
      <c r="B1579" s="584"/>
      <c r="C1579" s="584"/>
      <c r="D1579" s="584"/>
      <c r="E1579" s="309"/>
      <c r="F1579" s="309"/>
      <c r="G1579" s="309"/>
      <c r="H1579" s="309"/>
      <c r="I1579" s="309"/>
      <c r="J1579" s="309"/>
      <c r="K1579" s="309"/>
      <c r="L1579" s="309"/>
      <c r="M1579" s="309"/>
      <c r="N1579" s="309"/>
      <c r="O1579" s="309"/>
      <c r="P1579" s="309"/>
      <c r="Q1579" s="309"/>
      <c r="R1579" s="309"/>
      <c r="S1579" s="309"/>
      <c r="T1579" s="309"/>
      <c r="U1579" s="309"/>
      <c r="V1579" s="309"/>
      <c r="W1579" s="309"/>
      <c r="X1579" s="309"/>
      <c r="Y1579" s="309"/>
      <c r="Z1579" s="309"/>
      <c r="AA1579" s="309"/>
      <c r="AB1579" s="309"/>
      <c r="AC1579" s="309"/>
      <c r="AD1579" s="309"/>
      <c r="AE1579" s="309"/>
      <c r="AF1579" s="309"/>
      <c r="AG1579" s="309"/>
      <c r="AH1579" s="309"/>
      <c r="AI1579" s="309"/>
      <c r="AJ1579" s="309"/>
      <c r="AK1579" s="309"/>
      <c r="AL1579" s="309"/>
      <c r="AM1579" s="309"/>
      <c r="AN1579" s="309"/>
      <c r="AO1579" s="309"/>
      <c r="AP1579" s="309"/>
      <c r="AQ1579" s="309"/>
      <c r="AR1579" s="309"/>
      <c r="AS1579" s="309"/>
      <c r="AT1579" s="309"/>
      <c r="AU1579" s="309"/>
      <c r="AV1579" s="309"/>
      <c r="AW1579" s="309"/>
      <c r="AX1579" s="309"/>
      <c r="AY1579" s="309"/>
      <c r="AZ1579" s="309"/>
      <c r="BA1579" s="309"/>
      <c r="BB1579" s="309"/>
      <c r="BC1579" s="309"/>
      <c r="BD1579" s="309"/>
      <c r="BE1579" s="309"/>
      <c r="BF1579" s="309"/>
      <c r="BG1579" s="309"/>
      <c r="BH1579" s="309"/>
    </row>
    <row r="1580" spans="1:60" s="297" customFormat="1" ht="15.75" customHeight="1">
      <c r="A1580" s="442" t="s">
        <v>1870</v>
      </c>
      <c r="B1580" s="442"/>
      <c r="C1580" s="442"/>
      <c r="D1580" s="442"/>
      <c r="E1580" s="309"/>
      <c r="F1580" s="309"/>
      <c r="G1580" s="309"/>
      <c r="H1580" s="309"/>
      <c r="I1580" s="309"/>
      <c r="J1580" s="309"/>
      <c r="K1580" s="309"/>
      <c r="L1580" s="309"/>
      <c r="M1580" s="309"/>
      <c r="N1580" s="309"/>
      <c r="O1580" s="309"/>
      <c r="P1580" s="309"/>
      <c r="Q1580" s="309"/>
      <c r="R1580" s="309"/>
      <c r="S1580" s="309"/>
      <c r="T1580" s="309"/>
      <c r="U1580" s="309"/>
      <c r="V1580" s="309"/>
      <c r="W1580" s="309"/>
      <c r="X1580" s="309"/>
      <c r="Y1580" s="309"/>
      <c r="Z1580" s="309"/>
      <c r="AA1580" s="309"/>
      <c r="AB1580" s="309"/>
      <c r="AC1580" s="309"/>
      <c r="AD1580" s="309"/>
      <c r="AE1580" s="309"/>
      <c r="AF1580" s="309"/>
      <c r="AG1580" s="309"/>
      <c r="AH1580" s="309"/>
      <c r="AI1580" s="309"/>
      <c r="AJ1580" s="309"/>
      <c r="AK1580" s="309"/>
      <c r="AL1580" s="309"/>
      <c r="AM1580" s="309"/>
      <c r="AN1580" s="309"/>
      <c r="AO1580" s="309"/>
      <c r="AP1580" s="309"/>
      <c r="AQ1580" s="309"/>
      <c r="AR1580" s="309"/>
      <c r="AS1580" s="309"/>
      <c r="AT1580" s="309"/>
      <c r="AU1580" s="309"/>
      <c r="AV1580" s="309"/>
      <c r="AW1580" s="309"/>
      <c r="AX1580" s="309"/>
      <c r="AY1580" s="309"/>
      <c r="AZ1580" s="309"/>
      <c r="BA1580" s="309"/>
      <c r="BB1580" s="309"/>
      <c r="BC1580" s="309"/>
      <c r="BD1580" s="309"/>
      <c r="BE1580" s="309"/>
      <c r="BF1580" s="309"/>
      <c r="BG1580" s="309"/>
      <c r="BH1580" s="309"/>
    </row>
    <row r="1581" spans="1:60" s="297" customFormat="1" ht="9.75" customHeight="1">
      <c r="A1581" s="613"/>
      <c r="B1581" s="613"/>
      <c r="C1581" s="613"/>
      <c r="D1581" s="613"/>
      <c r="E1581" s="309"/>
      <c r="F1581" s="309"/>
      <c r="G1581" s="309"/>
      <c r="H1581" s="309"/>
      <c r="I1581" s="309"/>
      <c r="J1581" s="309"/>
      <c r="K1581" s="309"/>
      <c r="L1581" s="309"/>
      <c r="M1581" s="309"/>
      <c r="N1581" s="309"/>
      <c r="O1581" s="309"/>
      <c r="P1581" s="309"/>
      <c r="Q1581" s="309"/>
      <c r="R1581" s="309"/>
      <c r="S1581" s="309"/>
      <c r="T1581" s="309"/>
      <c r="U1581" s="309"/>
      <c r="V1581" s="309"/>
      <c r="W1581" s="309"/>
      <c r="X1581" s="309"/>
      <c r="Y1581" s="309"/>
      <c r="Z1581" s="309"/>
      <c r="AA1581" s="309"/>
      <c r="AB1581" s="309"/>
      <c r="AC1581" s="309"/>
      <c r="AD1581" s="309"/>
      <c r="AE1581" s="309"/>
      <c r="AF1581" s="309"/>
      <c r="AG1581" s="309"/>
      <c r="AH1581" s="309"/>
      <c r="AI1581" s="309"/>
      <c r="AJ1581" s="309"/>
      <c r="AK1581" s="309"/>
      <c r="AL1581" s="309"/>
      <c r="AM1581" s="309"/>
      <c r="AN1581" s="309"/>
      <c r="AO1581" s="309"/>
      <c r="AP1581" s="309"/>
      <c r="AQ1581" s="309"/>
      <c r="AR1581" s="309"/>
      <c r="AS1581" s="309"/>
      <c r="AT1581" s="309"/>
      <c r="AU1581" s="309"/>
      <c r="AV1581" s="309"/>
      <c r="AW1581" s="309"/>
      <c r="AX1581" s="309"/>
      <c r="AY1581" s="309"/>
      <c r="AZ1581" s="309"/>
      <c r="BA1581" s="309"/>
      <c r="BB1581" s="309"/>
      <c r="BC1581" s="309"/>
      <c r="BD1581" s="309"/>
      <c r="BE1581" s="309"/>
      <c r="BF1581" s="309"/>
      <c r="BG1581" s="309"/>
      <c r="BH1581" s="309"/>
    </row>
    <row r="1582" spans="1:60" s="297" customFormat="1" ht="21.75" customHeight="1">
      <c r="A1582" s="584" t="s">
        <v>1871</v>
      </c>
      <c r="B1582" s="584"/>
      <c r="C1582" s="584"/>
      <c r="D1582" s="584"/>
      <c r="E1582" s="309"/>
      <c r="F1582" s="309"/>
      <c r="G1582" s="309"/>
      <c r="H1582" s="309"/>
      <c r="I1582" s="309"/>
      <c r="J1582" s="309"/>
      <c r="K1582" s="309"/>
      <c r="L1582" s="309"/>
      <c r="M1582" s="309"/>
      <c r="N1582" s="309"/>
      <c r="O1582" s="309"/>
      <c r="P1582" s="309"/>
      <c r="Q1582" s="309"/>
      <c r="R1582" s="309"/>
      <c r="S1582" s="309"/>
      <c r="T1582" s="309"/>
      <c r="U1582" s="309"/>
      <c r="V1582" s="309"/>
      <c r="W1582" s="309"/>
      <c r="X1582" s="309"/>
      <c r="Y1582" s="309"/>
      <c r="Z1582" s="309"/>
      <c r="AA1582" s="309"/>
      <c r="AB1582" s="309"/>
      <c r="AC1582" s="309"/>
      <c r="AD1582" s="309"/>
      <c r="AE1582" s="309"/>
      <c r="AF1582" s="309"/>
      <c r="AG1582" s="309"/>
      <c r="AH1582" s="309"/>
      <c r="AI1582" s="309"/>
      <c r="AJ1582" s="309"/>
      <c r="AK1582" s="309"/>
      <c r="AL1582" s="309"/>
      <c r="AM1582" s="309"/>
      <c r="AN1582" s="309"/>
      <c r="AO1582" s="309"/>
      <c r="AP1582" s="309"/>
      <c r="AQ1582" s="309"/>
      <c r="AR1582" s="309"/>
      <c r="AS1582" s="309"/>
      <c r="AT1582" s="309"/>
      <c r="AU1582" s="309"/>
      <c r="AV1582" s="309"/>
      <c r="AW1582" s="309"/>
      <c r="AX1582" s="309"/>
      <c r="AY1582" s="309"/>
      <c r="AZ1582" s="309"/>
      <c r="BA1582" s="309"/>
      <c r="BB1582" s="309"/>
      <c r="BC1582" s="309"/>
      <c r="BD1582" s="309"/>
      <c r="BE1582" s="309"/>
      <c r="BF1582" s="309"/>
      <c r="BG1582" s="309"/>
      <c r="BH1582" s="309"/>
    </row>
    <row r="1583" spans="1:252" s="297" customFormat="1" ht="15.75" customHeight="1">
      <c r="A1583" s="613" t="s">
        <v>1872</v>
      </c>
      <c r="B1583" s="613"/>
      <c r="C1583" s="613"/>
      <c r="D1583" s="613"/>
      <c r="E1583" s="613"/>
      <c r="F1583" s="613"/>
      <c r="G1583" s="613"/>
      <c r="H1583" s="613"/>
      <c r="I1583" s="613"/>
      <c r="J1583" s="613"/>
      <c r="K1583" s="613"/>
      <c r="L1583" s="613"/>
      <c r="M1583" s="613"/>
      <c r="N1583" s="613"/>
      <c r="O1583" s="613"/>
      <c r="P1583" s="613"/>
      <c r="Q1583" s="613"/>
      <c r="R1583" s="613"/>
      <c r="S1583" s="613"/>
      <c r="T1583" s="613"/>
      <c r="U1583" s="613" t="s">
        <v>1873</v>
      </c>
      <c r="V1583" s="613"/>
      <c r="W1583" s="613"/>
      <c r="X1583" s="613"/>
      <c r="Y1583" s="613" t="s">
        <v>1873</v>
      </c>
      <c r="Z1583" s="613"/>
      <c r="AA1583" s="613"/>
      <c r="AB1583" s="613"/>
      <c r="AC1583" s="613" t="s">
        <v>1873</v>
      </c>
      <c r="AD1583" s="613"/>
      <c r="AE1583" s="613"/>
      <c r="AF1583" s="613"/>
      <c r="AG1583" s="613" t="s">
        <v>1873</v>
      </c>
      <c r="AH1583" s="613"/>
      <c r="AI1583" s="613"/>
      <c r="AJ1583" s="613"/>
      <c r="AK1583" s="613" t="s">
        <v>1873</v>
      </c>
      <c r="AL1583" s="613"/>
      <c r="AM1583" s="613"/>
      <c r="AN1583" s="613"/>
      <c r="AO1583" s="613" t="s">
        <v>1873</v>
      </c>
      <c r="AP1583" s="613"/>
      <c r="AQ1583" s="613"/>
      <c r="AR1583" s="613"/>
      <c r="AS1583" s="613" t="s">
        <v>1873</v>
      </c>
      <c r="AT1583" s="613"/>
      <c r="AU1583" s="613"/>
      <c r="AV1583" s="613"/>
      <c r="AW1583" s="613" t="s">
        <v>1873</v>
      </c>
      <c r="AX1583" s="613"/>
      <c r="AY1583" s="613"/>
      <c r="AZ1583" s="613"/>
      <c r="BA1583" s="613" t="s">
        <v>1873</v>
      </c>
      <c r="BB1583" s="613"/>
      <c r="BC1583" s="613"/>
      <c r="BD1583" s="613"/>
      <c r="BE1583" s="613" t="s">
        <v>1873</v>
      </c>
      <c r="BF1583" s="613"/>
      <c r="BG1583" s="613"/>
      <c r="BH1583" s="613"/>
      <c r="BI1583" s="613" t="s">
        <v>1873</v>
      </c>
      <c r="BJ1583" s="613"/>
      <c r="BK1583" s="613"/>
      <c r="BL1583" s="613"/>
      <c r="BM1583" s="613" t="s">
        <v>1873</v>
      </c>
      <c r="BN1583" s="613"/>
      <c r="BO1583" s="613"/>
      <c r="BP1583" s="613"/>
      <c r="BQ1583" s="613" t="s">
        <v>1873</v>
      </c>
      <c r="BR1583" s="613"/>
      <c r="BS1583" s="613"/>
      <c r="BT1583" s="613"/>
      <c r="BU1583" s="613" t="s">
        <v>1873</v>
      </c>
      <c r="BV1583" s="613"/>
      <c r="BW1583" s="613"/>
      <c r="BX1583" s="613"/>
      <c r="BY1583" s="613" t="s">
        <v>1873</v>
      </c>
      <c r="BZ1583" s="613"/>
      <c r="CA1583" s="613"/>
      <c r="CB1583" s="613"/>
      <c r="CC1583" s="613" t="s">
        <v>1873</v>
      </c>
      <c r="CD1583" s="613"/>
      <c r="CE1583" s="613"/>
      <c r="CF1583" s="613"/>
      <c r="CG1583" s="613" t="s">
        <v>1873</v>
      </c>
      <c r="CH1583" s="613"/>
      <c r="CI1583" s="613"/>
      <c r="CJ1583" s="613"/>
      <c r="CK1583" s="613" t="s">
        <v>1873</v>
      </c>
      <c r="CL1583" s="613"/>
      <c r="CM1583" s="613"/>
      <c r="CN1583" s="613"/>
      <c r="CO1583" s="613" t="s">
        <v>1873</v>
      </c>
      <c r="CP1583" s="613"/>
      <c r="CQ1583" s="613"/>
      <c r="CR1583" s="613"/>
      <c r="CS1583" s="613" t="s">
        <v>1873</v>
      </c>
      <c r="CT1583" s="613"/>
      <c r="CU1583" s="613"/>
      <c r="CV1583" s="613"/>
      <c r="CW1583" s="613" t="s">
        <v>1873</v>
      </c>
      <c r="CX1583" s="613"/>
      <c r="CY1583" s="613"/>
      <c r="CZ1583" s="613"/>
      <c r="DA1583" s="613" t="s">
        <v>1873</v>
      </c>
      <c r="DB1583" s="613"/>
      <c r="DC1583" s="613"/>
      <c r="DD1583" s="613"/>
      <c r="DE1583" s="613" t="s">
        <v>1873</v>
      </c>
      <c r="DF1583" s="613"/>
      <c r="DG1583" s="613"/>
      <c r="DH1583" s="613"/>
      <c r="DI1583" s="613" t="s">
        <v>1873</v>
      </c>
      <c r="DJ1583" s="613"/>
      <c r="DK1583" s="613"/>
      <c r="DL1583" s="613"/>
      <c r="DM1583" s="613" t="s">
        <v>1873</v>
      </c>
      <c r="DN1583" s="613"/>
      <c r="DO1583" s="613"/>
      <c r="DP1583" s="613"/>
      <c r="DQ1583" s="613" t="s">
        <v>1873</v>
      </c>
      <c r="DR1583" s="613"/>
      <c r="DS1583" s="613"/>
      <c r="DT1583" s="613"/>
      <c r="DU1583" s="613" t="s">
        <v>1873</v>
      </c>
      <c r="DV1583" s="613"/>
      <c r="DW1583" s="613"/>
      <c r="DX1583" s="613"/>
      <c r="DY1583" s="613" t="s">
        <v>1873</v>
      </c>
      <c r="DZ1583" s="613"/>
      <c r="EA1583" s="613"/>
      <c r="EB1583" s="613"/>
      <c r="EC1583" s="613" t="s">
        <v>1873</v>
      </c>
      <c r="ED1583" s="613"/>
      <c r="EE1583" s="613"/>
      <c r="EF1583" s="613"/>
      <c r="EG1583" s="613" t="s">
        <v>1873</v>
      </c>
      <c r="EH1583" s="613"/>
      <c r="EI1583" s="613"/>
      <c r="EJ1583" s="613"/>
      <c r="EK1583" s="613" t="s">
        <v>1873</v>
      </c>
      <c r="EL1583" s="613"/>
      <c r="EM1583" s="613"/>
      <c r="EN1583" s="613"/>
      <c r="EO1583" s="613" t="s">
        <v>1873</v>
      </c>
      <c r="EP1583" s="613"/>
      <c r="EQ1583" s="613"/>
      <c r="ER1583" s="613"/>
      <c r="ES1583" s="613" t="s">
        <v>1873</v>
      </c>
      <c r="ET1583" s="613"/>
      <c r="EU1583" s="613"/>
      <c r="EV1583" s="613"/>
      <c r="EW1583" s="613" t="s">
        <v>1873</v>
      </c>
      <c r="EX1583" s="613"/>
      <c r="EY1583" s="613"/>
      <c r="EZ1583" s="613"/>
      <c r="FA1583" s="613" t="s">
        <v>1873</v>
      </c>
      <c r="FB1583" s="613"/>
      <c r="FC1583" s="613"/>
      <c r="FD1583" s="613"/>
      <c r="FE1583" s="613" t="s">
        <v>1873</v>
      </c>
      <c r="FF1583" s="613"/>
      <c r="FG1583" s="613"/>
      <c r="FH1583" s="613"/>
      <c r="FI1583" s="613" t="s">
        <v>1873</v>
      </c>
      <c r="FJ1583" s="613"/>
      <c r="FK1583" s="613"/>
      <c r="FL1583" s="613"/>
      <c r="FM1583" s="613" t="s">
        <v>1873</v>
      </c>
      <c r="FN1583" s="613"/>
      <c r="FO1583" s="613"/>
      <c r="FP1583" s="613"/>
      <c r="FQ1583" s="613" t="s">
        <v>1873</v>
      </c>
      <c r="FR1583" s="613"/>
      <c r="FS1583" s="613"/>
      <c r="FT1583" s="613"/>
      <c r="FU1583" s="613" t="s">
        <v>1873</v>
      </c>
      <c r="FV1583" s="613"/>
      <c r="FW1583" s="613"/>
      <c r="FX1583" s="613"/>
      <c r="FY1583" s="613" t="s">
        <v>1873</v>
      </c>
      <c r="FZ1583" s="613"/>
      <c r="GA1583" s="613"/>
      <c r="GB1583" s="613"/>
      <c r="GC1583" s="613" t="s">
        <v>1873</v>
      </c>
      <c r="GD1583" s="613"/>
      <c r="GE1583" s="613"/>
      <c r="GF1583" s="613"/>
      <c r="GG1583" s="613" t="s">
        <v>1873</v>
      </c>
      <c r="GH1583" s="613"/>
      <c r="GI1583" s="613"/>
      <c r="GJ1583" s="613"/>
      <c r="GK1583" s="613" t="s">
        <v>1873</v>
      </c>
      <c r="GL1583" s="613"/>
      <c r="GM1583" s="613"/>
      <c r="GN1583" s="613"/>
      <c r="GO1583" s="613" t="s">
        <v>1873</v>
      </c>
      <c r="GP1583" s="613"/>
      <c r="GQ1583" s="613"/>
      <c r="GR1583" s="613"/>
      <c r="GS1583" s="613" t="s">
        <v>1873</v>
      </c>
      <c r="GT1583" s="613"/>
      <c r="GU1583" s="613"/>
      <c r="GV1583" s="613"/>
      <c r="GW1583" s="613" t="s">
        <v>1873</v>
      </c>
      <c r="GX1583" s="613"/>
      <c r="GY1583" s="613"/>
      <c r="GZ1583" s="613"/>
      <c r="HA1583" s="613" t="s">
        <v>1873</v>
      </c>
      <c r="HB1583" s="613"/>
      <c r="HC1583" s="613"/>
      <c r="HD1583" s="613"/>
      <c r="HE1583" s="613" t="s">
        <v>1873</v>
      </c>
      <c r="HF1583" s="613"/>
      <c r="HG1583" s="613"/>
      <c r="HH1583" s="613"/>
      <c r="HI1583" s="613" t="s">
        <v>1873</v>
      </c>
      <c r="HJ1583" s="613"/>
      <c r="HK1583" s="613"/>
      <c r="HL1583" s="613"/>
      <c r="HM1583" s="613" t="s">
        <v>1873</v>
      </c>
      <c r="HN1583" s="613"/>
      <c r="HO1583" s="613"/>
      <c r="HP1583" s="613"/>
      <c r="HQ1583" s="613" t="s">
        <v>1873</v>
      </c>
      <c r="HR1583" s="613"/>
      <c r="HS1583" s="613"/>
      <c r="HT1583" s="613"/>
      <c r="HU1583" s="613" t="s">
        <v>1873</v>
      </c>
      <c r="HV1583" s="613"/>
      <c r="HW1583" s="613"/>
      <c r="HX1583" s="613"/>
      <c r="HY1583" s="613" t="s">
        <v>1873</v>
      </c>
      <c r="HZ1583" s="613"/>
      <c r="IA1583" s="613"/>
      <c r="IB1583" s="613"/>
      <c r="IC1583" s="613" t="s">
        <v>1873</v>
      </c>
      <c r="ID1583" s="613"/>
      <c r="IE1583" s="613"/>
      <c r="IF1583" s="613"/>
      <c r="IG1583" s="613" t="s">
        <v>1873</v>
      </c>
      <c r="IH1583" s="613"/>
      <c r="II1583" s="613"/>
      <c r="IJ1583" s="613"/>
      <c r="IK1583" s="613" t="s">
        <v>1873</v>
      </c>
      <c r="IL1583" s="613"/>
      <c r="IM1583" s="613"/>
      <c r="IN1583" s="613"/>
      <c r="IO1583" s="613" t="s">
        <v>1873</v>
      </c>
      <c r="IP1583" s="613"/>
      <c r="IQ1583" s="613"/>
      <c r="IR1583" s="613"/>
    </row>
    <row r="1584" spans="1:60" s="297" customFormat="1" ht="15.75" customHeight="1">
      <c r="A1584" s="34"/>
      <c r="B1584" s="33"/>
      <c r="C1584" s="33"/>
      <c r="D1584" s="33"/>
      <c r="E1584" s="309"/>
      <c r="F1584" s="309"/>
      <c r="G1584" s="309"/>
      <c r="H1584" s="309"/>
      <c r="I1584" s="309"/>
      <c r="J1584" s="309"/>
      <c r="K1584" s="309"/>
      <c r="L1584" s="309"/>
      <c r="M1584" s="309"/>
      <c r="N1584" s="309"/>
      <c r="O1584" s="309"/>
      <c r="P1584" s="309"/>
      <c r="Q1584" s="309"/>
      <c r="R1584" s="309"/>
      <c r="S1584" s="309"/>
      <c r="T1584" s="309"/>
      <c r="U1584" s="309"/>
      <c r="V1584" s="309"/>
      <c r="W1584" s="309"/>
      <c r="X1584" s="309"/>
      <c r="Y1584" s="309"/>
      <c r="Z1584" s="309"/>
      <c r="AA1584" s="309"/>
      <c r="AB1584" s="309"/>
      <c r="AC1584" s="309"/>
      <c r="AD1584" s="309"/>
      <c r="AE1584" s="309"/>
      <c r="AF1584" s="309"/>
      <c r="AG1584" s="309"/>
      <c r="AH1584" s="309"/>
      <c r="AI1584" s="309"/>
      <c r="AJ1584" s="309"/>
      <c r="AK1584" s="309"/>
      <c r="AL1584" s="309"/>
      <c r="AM1584" s="309"/>
      <c r="AN1584" s="309"/>
      <c r="AO1584" s="309"/>
      <c r="AP1584" s="309"/>
      <c r="AQ1584" s="309"/>
      <c r="AR1584" s="309"/>
      <c r="AS1584" s="309"/>
      <c r="AT1584" s="309"/>
      <c r="AU1584" s="309"/>
      <c r="AV1584" s="309"/>
      <c r="AW1584" s="309"/>
      <c r="AX1584" s="309"/>
      <c r="AY1584" s="309"/>
      <c r="AZ1584" s="309"/>
      <c r="BA1584" s="309"/>
      <c r="BB1584" s="309"/>
      <c r="BC1584" s="309"/>
      <c r="BD1584" s="309"/>
      <c r="BE1584" s="309"/>
      <c r="BF1584" s="309"/>
      <c r="BG1584" s="309"/>
      <c r="BH1584" s="309"/>
    </row>
    <row r="1585" spans="1:60" s="297" customFormat="1" ht="48.75" customHeight="1">
      <c r="A1585" s="584" t="s">
        <v>1874</v>
      </c>
      <c r="B1585" s="584"/>
      <c r="C1585" s="584"/>
      <c r="D1585" s="584"/>
      <c r="E1585" s="309"/>
      <c r="F1585" s="309"/>
      <c r="G1585" s="309"/>
      <c r="H1585" s="309"/>
      <c r="I1585" s="309"/>
      <c r="J1585" s="309"/>
      <c r="K1585" s="309"/>
      <c r="L1585" s="309"/>
      <c r="M1585" s="309"/>
      <c r="N1585" s="309"/>
      <c r="O1585" s="309"/>
      <c r="P1585" s="309"/>
      <c r="Q1585" s="309"/>
      <c r="R1585" s="309"/>
      <c r="S1585" s="309"/>
      <c r="T1585" s="309"/>
      <c r="U1585" s="309"/>
      <c r="V1585" s="309"/>
      <c r="W1585" s="309"/>
      <c r="X1585" s="309"/>
      <c r="Y1585" s="309"/>
      <c r="Z1585" s="309"/>
      <c r="AA1585" s="309"/>
      <c r="AB1585" s="309"/>
      <c r="AC1585" s="309"/>
      <c r="AD1585" s="309"/>
      <c r="AE1585" s="309"/>
      <c r="AF1585" s="309"/>
      <c r="AG1585" s="309"/>
      <c r="AH1585" s="309"/>
      <c r="AI1585" s="309"/>
      <c r="AJ1585" s="309"/>
      <c r="AK1585" s="309"/>
      <c r="AL1585" s="309"/>
      <c r="AM1585" s="309"/>
      <c r="AN1585" s="309"/>
      <c r="AO1585" s="309"/>
      <c r="AP1585" s="309"/>
      <c r="AQ1585" s="309"/>
      <c r="AR1585" s="309"/>
      <c r="AS1585" s="309"/>
      <c r="AT1585" s="309"/>
      <c r="AU1585" s="309"/>
      <c r="AV1585" s="309"/>
      <c r="AW1585" s="309"/>
      <c r="AX1585" s="309"/>
      <c r="AY1585" s="309"/>
      <c r="AZ1585" s="309"/>
      <c r="BA1585" s="309"/>
      <c r="BB1585" s="309"/>
      <c r="BC1585" s="309"/>
      <c r="BD1585" s="309"/>
      <c r="BE1585" s="309"/>
      <c r="BF1585" s="309"/>
      <c r="BG1585" s="309"/>
      <c r="BH1585" s="309"/>
    </row>
    <row r="1586" spans="1:252" s="297" customFormat="1" ht="15.75" customHeight="1">
      <c r="A1586" s="613" t="s">
        <v>1875</v>
      </c>
      <c r="B1586" s="613"/>
      <c r="C1586" s="613"/>
      <c r="D1586" s="613"/>
      <c r="E1586" s="613"/>
      <c r="F1586" s="613"/>
      <c r="G1586" s="613"/>
      <c r="H1586" s="613"/>
      <c r="I1586" s="613"/>
      <c r="J1586" s="613"/>
      <c r="K1586" s="613"/>
      <c r="L1586" s="613"/>
      <c r="M1586" s="613"/>
      <c r="N1586" s="613"/>
      <c r="O1586" s="613"/>
      <c r="P1586" s="613"/>
      <c r="Q1586" s="613"/>
      <c r="R1586" s="613"/>
      <c r="S1586" s="613"/>
      <c r="T1586" s="613"/>
      <c r="U1586" s="613" t="s">
        <v>1873</v>
      </c>
      <c r="V1586" s="613"/>
      <c r="W1586" s="613"/>
      <c r="X1586" s="613"/>
      <c r="Y1586" s="613" t="s">
        <v>1873</v>
      </c>
      <c r="Z1586" s="613"/>
      <c r="AA1586" s="613"/>
      <c r="AB1586" s="613"/>
      <c r="AC1586" s="613" t="s">
        <v>1873</v>
      </c>
      <c r="AD1586" s="613"/>
      <c r="AE1586" s="613"/>
      <c r="AF1586" s="613"/>
      <c r="AG1586" s="613" t="s">
        <v>1873</v>
      </c>
      <c r="AH1586" s="613"/>
      <c r="AI1586" s="613"/>
      <c r="AJ1586" s="613"/>
      <c r="AK1586" s="613" t="s">
        <v>1873</v>
      </c>
      <c r="AL1586" s="613"/>
      <c r="AM1586" s="613"/>
      <c r="AN1586" s="613"/>
      <c r="AO1586" s="613" t="s">
        <v>1873</v>
      </c>
      <c r="AP1586" s="613"/>
      <c r="AQ1586" s="613"/>
      <c r="AR1586" s="613"/>
      <c r="AS1586" s="613" t="s">
        <v>1873</v>
      </c>
      <c r="AT1586" s="613"/>
      <c r="AU1586" s="613"/>
      <c r="AV1586" s="613"/>
      <c r="AW1586" s="613" t="s">
        <v>1873</v>
      </c>
      <c r="AX1586" s="613"/>
      <c r="AY1586" s="613"/>
      <c r="AZ1586" s="613"/>
      <c r="BA1586" s="613" t="s">
        <v>1873</v>
      </c>
      <c r="BB1586" s="613"/>
      <c r="BC1586" s="613"/>
      <c r="BD1586" s="613"/>
      <c r="BE1586" s="613" t="s">
        <v>1873</v>
      </c>
      <c r="BF1586" s="613"/>
      <c r="BG1586" s="613"/>
      <c r="BH1586" s="613"/>
      <c r="BI1586" s="613" t="s">
        <v>1873</v>
      </c>
      <c r="BJ1586" s="613"/>
      <c r="BK1586" s="613"/>
      <c r="BL1586" s="613"/>
      <c r="BM1586" s="613" t="s">
        <v>1873</v>
      </c>
      <c r="BN1586" s="613"/>
      <c r="BO1586" s="613"/>
      <c r="BP1586" s="613"/>
      <c r="BQ1586" s="613" t="s">
        <v>1873</v>
      </c>
      <c r="BR1586" s="613"/>
      <c r="BS1586" s="613"/>
      <c r="BT1586" s="613"/>
      <c r="BU1586" s="613" t="s">
        <v>1873</v>
      </c>
      <c r="BV1586" s="613"/>
      <c r="BW1586" s="613"/>
      <c r="BX1586" s="613"/>
      <c r="BY1586" s="613" t="s">
        <v>1873</v>
      </c>
      <c r="BZ1586" s="613"/>
      <c r="CA1586" s="613"/>
      <c r="CB1586" s="613"/>
      <c r="CC1586" s="613" t="s">
        <v>1873</v>
      </c>
      <c r="CD1586" s="613"/>
      <c r="CE1586" s="613"/>
      <c r="CF1586" s="613"/>
      <c r="CG1586" s="613" t="s">
        <v>1873</v>
      </c>
      <c r="CH1586" s="613"/>
      <c r="CI1586" s="613"/>
      <c r="CJ1586" s="613"/>
      <c r="CK1586" s="613" t="s">
        <v>1873</v>
      </c>
      <c r="CL1586" s="613"/>
      <c r="CM1586" s="613"/>
      <c r="CN1586" s="613"/>
      <c r="CO1586" s="613" t="s">
        <v>1873</v>
      </c>
      <c r="CP1586" s="613"/>
      <c r="CQ1586" s="613"/>
      <c r="CR1586" s="613"/>
      <c r="CS1586" s="613" t="s">
        <v>1873</v>
      </c>
      <c r="CT1586" s="613"/>
      <c r="CU1586" s="613"/>
      <c r="CV1586" s="613"/>
      <c r="CW1586" s="613" t="s">
        <v>1873</v>
      </c>
      <c r="CX1586" s="613"/>
      <c r="CY1586" s="613"/>
      <c r="CZ1586" s="613"/>
      <c r="DA1586" s="613" t="s">
        <v>1873</v>
      </c>
      <c r="DB1586" s="613"/>
      <c r="DC1586" s="613"/>
      <c r="DD1586" s="613"/>
      <c r="DE1586" s="613" t="s">
        <v>1873</v>
      </c>
      <c r="DF1586" s="613"/>
      <c r="DG1586" s="613"/>
      <c r="DH1586" s="613"/>
      <c r="DI1586" s="613" t="s">
        <v>1873</v>
      </c>
      <c r="DJ1586" s="613"/>
      <c r="DK1586" s="613"/>
      <c r="DL1586" s="613"/>
      <c r="DM1586" s="613" t="s">
        <v>1873</v>
      </c>
      <c r="DN1586" s="613"/>
      <c r="DO1586" s="613"/>
      <c r="DP1586" s="613"/>
      <c r="DQ1586" s="613" t="s">
        <v>1873</v>
      </c>
      <c r="DR1586" s="613"/>
      <c r="DS1586" s="613"/>
      <c r="DT1586" s="613"/>
      <c r="DU1586" s="613" t="s">
        <v>1873</v>
      </c>
      <c r="DV1586" s="613"/>
      <c r="DW1586" s="613"/>
      <c r="DX1586" s="613"/>
      <c r="DY1586" s="613" t="s">
        <v>1873</v>
      </c>
      <c r="DZ1586" s="613"/>
      <c r="EA1586" s="613"/>
      <c r="EB1586" s="613"/>
      <c r="EC1586" s="613" t="s">
        <v>1873</v>
      </c>
      <c r="ED1586" s="613"/>
      <c r="EE1586" s="613"/>
      <c r="EF1586" s="613"/>
      <c r="EG1586" s="613" t="s">
        <v>1873</v>
      </c>
      <c r="EH1586" s="613"/>
      <c r="EI1586" s="613"/>
      <c r="EJ1586" s="613"/>
      <c r="EK1586" s="613" t="s">
        <v>1873</v>
      </c>
      <c r="EL1586" s="613"/>
      <c r="EM1586" s="613"/>
      <c r="EN1586" s="613"/>
      <c r="EO1586" s="613" t="s">
        <v>1873</v>
      </c>
      <c r="EP1586" s="613"/>
      <c r="EQ1586" s="613"/>
      <c r="ER1586" s="613"/>
      <c r="ES1586" s="613" t="s">
        <v>1873</v>
      </c>
      <c r="ET1586" s="613"/>
      <c r="EU1586" s="613"/>
      <c r="EV1586" s="613"/>
      <c r="EW1586" s="613" t="s">
        <v>1873</v>
      </c>
      <c r="EX1586" s="613"/>
      <c r="EY1586" s="613"/>
      <c r="EZ1586" s="613"/>
      <c r="FA1586" s="613" t="s">
        <v>1873</v>
      </c>
      <c r="FB1586" s="613"/>
      <c r="FC1586" s="613"/>
      <c r="FD1586" s="613"/>
      <c r="FE1586" s="613" t="s">
        <v>1873</v>
      </c>
      <c r="FF1586" s="613"/>
      <c r="FG1586" s="613"/>
      <c r="FH1586" s="613"/>
      <c r="FI1586" s="613" t="s">
        <v>1873</v>
      </c>
      <c r="FJ1586" s="613"/>
      <c r="FK1586" s="613"/>
      <c r="FL1586" s="613"/>
      <c r="FM1586" s="613" t="s">
        <v>1873</v>
      </c>
      <c r="FN1586" s="613"/>
      <c r="FO1586" s="613"/>
      <c r="FP1586" s="613"/>
      <c r="FQ1586" s="613" t="s">
        <v>1873</v>
      </c>
      <c r="FR1586" s="613"/>
      <c r="FS1586" s="613"/>
      <c r="FT1586" s="613"/>
      <c r="FU1586" s="613" t="s">
        <v>1873</v>
      </c>
      <c r="FV1586" s="613"/>
      <c r="FW1586" s="613"/>
      <c r="FX1586" s="613"/>
      <c r="FY1586" s="613" t="s">
        <v>1873</v>
      </c>
      <c r="FZ1586" s="613"/>
      <c r="GA1586" s="613"/>
      <c r="GB1586" s="613"/>
      <c r="GC1586" s="613" t="s">
        <v>1873</v>
      </c>
      <c r="GD1586" s="613"/>
      <c r="GE1586" s="613"/>
      <c r="GF1586" s="613"/>
      <c r="GG1586" s="613" t="s">
        <v>1873</v>
      </c>
      <c r="GH1586" s="613"/>
      <c r="GI1586" s="613"/>
      <c r="GJ1586" s="613"/>
      <c r="GK1586" s="613" t="s">
        <v>1873</v>
      </c>
      <c r="GL1586" s="613"/>
      <c r="GM1586" s="613"/>
      <c r="GN1586" s="613"/>
      <c r="GO1586" s="613" t="s">
        <v>1873</v>
      </c>
      <c r="GP1586" s="613"/>
      <c r="GQ1586" s="613"/>
      <c r="GR1586" s="613"/>
      <c r="GS1586" s="613" t="s">
        <v>1873</v>
      </c>
      <c r="GT1586" s="613"/>
      <c r="GU1586" s="613"/>
      <c r="GV1586" s="613"/>
      <c r="GW1586" s="613" t="s">
        <v>1873</v>
      </c>
      <c r="GX1586" s="613"/>
      <c r="GY1586" s="613"/>
      <c r="GZ1586" s="613"/>
      <c r="HA1586" s="613" t="s">
        <v>1873</v>
      </c>
      <c r="HB1586" s="613"/>
      <c r="HC1586" s="613"/>
      <c r="HD1586" s="613"/>
      <c r="HE1586" s="613" t="s">
        <v>1873</v>
      </c>
      <c r="HF1586" s="613"/>
      <c r="HG1586" s="613"/>
      <c r="HH1586" s="613"/>
      <c r="HI1586" s="613" t="s">
        <v>1873</v>
      </c>
      <c r="HJ1586" s="613"/>
      <c r="HK1586" s="613"/>
      <c r="HL1586" s="613"/>
      <c r="HM1586" s="613" t="s">
        <v>1873</v>
      </c>
      <c r="HN1586" s="613"/>
      <c r="HO1586" s="613"/>
      <c r="HP1586" s="613"/>
      <c r="HQ1586" s="613" t="s">
        <v>1873</v>
      </c>
      <c r="HR1586" s="613"/>
      <c r="HS1586" s="613"/>
      <c r="HT1586" s="613"/>
      <c r="HU1586" s="613" t="s">
        <v>1873</v>
      </c>
      <c r="HV1586" s="613"/>
      <c r="HW1586" s="613"/>
      <c r="HX1586" s="613"/>
      <c r="HY1586" s="613" t="s">
        <v>1873</v>
      </c>
      <c r="HZ1586" s="613"/>
      <c r="IA1586" s="613"/>
      <c r="IB1586" s="613"/>
      <c r="IC1586" s="613" t="s">
        <v>1873</v>
      </c>
      <c r="ID1586" s="613"/>
      <c r="IE1586" s="613"/>
      <c r="IF1586" s="613"/>
      <c r="IG1586" s="613" t="s">
        <v>1873</v>
      </c>
      <c r="IH1586" s="613"/>
      <c r="II1586" s="613"/>
      <c r="IJ1586" s="613"/>
      <c r="IK1586" s="613" t="s">
        <v>1873</v>
      </c>
      <c r="IL1586" s="613"/>
      <c r="IM1586" s="613"/>
      <c r="IN1586" s="613"/>
      <c r="IO1586" s="613" t="s">
        <v>1873</v>
      </c>
      <c r="IP1586" s="613"/>
      <c r="IQ1586" s="613"/>
      <c r="IR1586" s="613"/>
    </row>
    <row r="1587" spans="1:60" s="297" customFormat="1" ht="15.75" customHeight="1">
      <c r="A1587" s="33"/>
      <c r="B1587" s="33"/>
      <c r="C1587" s="33"/>
      <c r="D1587" s="33"/>
      <c r="E1587" s="309"/>
      <c r="F1587" s="309"/>
      <c r="G1587" s="309"/>
      <c r="H1587" s="309"/>
      <c r="I1587" s="309"/>
      <c r="J1587" s="309"/>
      <c r="K1587" s="309"/>
      <c r="L1587" s="309"/>
      <c r="M1587" s="309"/>
      <c r="N1587" s="309"/>
      <c r="O1587" s="309"/>
      <c r="P1587" s="309"/>
      <c r="Q1587" s="309"/>
      <c r="R1587" s="309"/>
      <c r="S1587" s="309"/>
      <c r="T1587" s="309"/>
      <c r="U1587" s="309"/>
      <c r="V1587" s="309"/>
      <c r="W1587" s="309"/>
      <c r="X1587" s="309"/>
      <c r="Y1587" s="309"/>
      <c r="Z1587" s="309"/>
      <c r="AA1587" s="309"/>
      <c r="AB1587" s="309"/>
      <c r="AC1587" s="309"/>
      <c r="AD1587" s="309"/>
      <c r="AE1587" s="309"/>
      <c r="AF1587" s="309"/>
      <c r="AG1587" s="309"/>
      <c r="AH1587" s="309"/>
      <c r="AI1587" s="309"/>
      <c r="AJ1587" s="309"/>
      <c r="AK1587" s="309"/>
      <c r="AL1587" s="309"/>
      <c r="AM1587" s="309"/>
      <c r="AN1587" s="309"/>
      <c r="AO1587" s="309"/>
      <c r="AP1587" s="309"/>
      <c r="AQ1587" s="309"/>
      <c r="AR1587" s="309"/>
      <c r="AS1587" s="309"/>
      <c r="AT1587" s="309"/>
      <c r="AU1587" s="309"/>
      <c r="AV1587" s="309"/>
      <c r="AW1587" s="309"/>
      <c r="AX1587" s="309"/>
      <c r="AY1587" s="309"/>
      <c r="AZ1587" s="309"/>
      <c r="BA1587" s="309"/>
      <c r="BB1587" s="309"/>
      <c r="BC1587" s="309"/>
      <c r="BD1587" s="309"/>
      <c r="BE1587" s="309"/>
      <c r="BF1587" s="309"/>
      <c r="BG1587" s="309"/>
      <c r="BH1587" s="309"/>
    </row>
    <row r="1588" spans="1:60" s="297" customFormat="1" ht="33" customHeight="1">
      <c r="A1588" s="584" t="s">
        <v>1876</v>
      </c>
      <c r="B1588" s="584"/>
      <c r="C1588" s="584"/>
      <c r="D1588" s="584"/>
      <c r="E1588" s="309"/>
      <c r="F1588" s="309"/>
      <c r="G1588" s="309"/>
      <c r="H1588" s="309"/>
      <c r="I1588" s="309"/>
      <c r="J1588" s="309"/>
      <c r="K1588" s="309"/>
      <c r="L1588" s="309"/>
      <c r="M1588" s="309"/>
      <c r="N1588" s="309"/>
      <c r="O1588" s="309"/>
      <c r="P1588" s="309"/>
      <c r="Q1588" s="309"/>
      <c r="R1588" s="309"/>
      <c r="S1588" s="309"/>
      <c r="T1588" s="309"/>
      <c r="U1588" s="309"/>
      <c r="V1588" s="309"/>
      <c r="W1588" s="309"/>
      <c r="X1588" s="309"/>
      <c r="Y1588" s="309"/>
      <c r="Z1588" s="309"/>
      <c r="AA1588" s="309"/>
      <c r="AB1588" s="309"/>
      <c r="AC1588" s="309"/>
      <c r="AD1588" s="309"/>
      <c r="AE1588" s="309"/>
      <c r="AF1588" s="309"/>
      <c r="AG1588" s="309"/>
      <c r="AH1588" s="309"/>
      <c r="AI1588" s="309"/>
      <c r="AJ1588" s="309"/>
      <c r="AK1588" s="309"/>
      <c r="AL1588" s="309"/>
      <c r="AM1588" s="309"/>
      <c r="AN1588" s="309"/>
      <c r="AO1588" s="309"/>
      <c r="AP1588" s="309"/>
      <c r="AQ1588" s="309"/>
      <c r="AR1588" s="309"/>
      <c r="AS1588" s="309"/>
      <c r="AT1588" s="309"/>
      <c r="AU1588" s="309"/>
      <c r="AV1588" s="309"/>
      <c r="AW1588" s="309"/>
      <c r="AX1588" s="309"/>
      <c r="AY1588" s="309"/>
      <c r="AZ1588" s="309"/>
      <c r="BA1588" s="309"/>
      <c r="BB1588" s="309"/>
      <c r="BC1588" s="309"/>
      <c r="BD1588" s="309"/>
      <c r="BE1588" s="309"/>
      <c r="BF1588" s="309"/>
      <c r="BG1588" s="309"/>
      <c r="BH1588" s="309"/>
    </row>
    <row r="1589" spans="1:60" s="297" customFormat="1" ht="15.75" customHeight="1">
      <c r="A1589" s="613" t="s">
        <v>1877</v>
      </c>
      <c r="B1589" s="613"/>
      <c r="C1589" s="613"/>
      <c r="D1589" s="613"/>
      <c r="E1589" s="309"/>
      <c r="F1589" s="309"/>
      <c r="G1589" s="309"/>
      <c r="H1589" s="309"/>
      <c r="I1589" s="309"/>
      <c r="J1589" s="309"/>
      <c r="K1589" s="309"/>
      <c r="L1589" s="309"/>
      <c r="M1589" s="309"/>
      <c r="N1589" s="309"/>
      <c r="O1589" s="309"/>
      <c r="P1589" s="309"/>
      <c r="Q1589" s="309"/>
      <c r="R1589" s="309"/>
      <c r="S1589" s="309"/>
      <c r="T1589" s="309"/>
      <c r="U1589" s="309"/>
      <c r="V1589" s="309"/>
      <c r="W1589" s="309"/>
      <c r="X1589" s="309"/>
      <c r="Y1589" s="309"/>
      <c r="Z1589" s="309"/>
      <c r="AA1589" s="309"/>
      <c r="AB1589" s="309"/>
      <c r="AC1589" s="309"/>
      <c r="AD1589" s="309"/>
      <c r="AE1589" s="309"/>
      <c r="AF1589" s="309"/>
      <c r="AG1589" s="309"/>
      <c r="AH1589" s="309"/>
      <c r="AI1589" s="309"/>
      <c r="AJ1589" s="309"/>
      <c r="AK1589" s="309"/>
      <c r="AL1589" s="309"/>
      <c r="AM1589" s="309"/>
      <c r="AN1589" s="309"/>
      <c r="AO1589" s="309"/>
      <c r="AP1589" s="309"/>
      <c r="AQ1589" s="309"/>
      <c r="AR1589" s="309"/>
      <c r="AS1589" s="309"/>
      <c r="AT1589" s="309"/>
      <c r="AU1589" s="309"/>
      <c r="AV1589" s="309"/>
      <c r="AW1589" s="309"/>
      <c r="AX1589" s="309"/>
      <c r="AY1589" s="309"/>
      <c r="AZ1589" s="309"/>
      <c r="BA1589" s="309"/>
      <c r="BB1589" s="309"/>
      <c r="BC1589" s="309"/>
      <c r="BD1589" s="309"/>
      <c r="BE1589" s="309"/>
      <c r="BF1589" s="309"/>
      <c r="BG1589" s="309"/>
      <c r="BH1589" s="309"/>
    </row>
    <row r="1590" spans="1:60" s="297" customFormat="1" ht="15.75" customHeight="1">
      <c r="A1590" s="33"/>
      <c r="B1590" s="33"/>
      <c r="C1590" s="33"/>
      <c r="D1590" s="33"/>
      <c r="E1590" s="309"/>
      <c r="F1590" s="309"/>
      <c r="G1590" s="309"/>
      <c r="H1590" s="309"/>
      <c r="I1590" s="309"/>
      <c r="J1590" s="309"/>
      <c r="K1590" s="309"/>
      <c r="L1590" s="309"/>
      <c r="M1590" s="309"/>
      <c r="N1590" s="309"/>
      <c r="O1590" s="309"/>
      <c r="P1590" s="309"/>
      <c r="Q1590" s="309"/>
      <c r="R1590" s="309"/>
      <c r="S1590" s="309"/>
      <c r="T1590" s="309"/>
      <c r="U1590" s="309"/>
      <c r="V1590" s="309"/>
      <c r="W1590" s="309"/>
      <c r="X1590" s="309"/>
      <c r="Y1590" s="309"/>
      <c r="Z1590" s="309"/>
      <c r="AA1590" s="309"/>
      <c r="AB1590" s="309"/>
      <c r="AC1590" s="309"/>
      <c r="AD1590" s="309"/>
      <c r="AE1590" s="309"/>
      <c r="AF1590" s="309"/>
      <c r="AG1590" s="309"/>
      <c r="AH1590" s="309"/>
      <c r="AI1590" s="309"/>
      <c r="AJ1590" s="309"/>
      <c r="AK1590" s="309"/>
      <c r="AL1590" s="309"/>
      <c r="AM1590" s="309"/>
      <c r="AN1590" s="309"/>
      <c r="AO1590" s="309"/>
      <c r="AP1590" s="309"/>
      <c r="AQ1590" s="309"/>
      <c r="AR1590" s="309"/>
      <c r="AS1590" s="309"/>
      <c r="AT1590" s="309"/>
      <c r="AU1590" s="309"/>
      <c r="AV1590" s="309"/>
      <c r="AW1590" s="309"/>
      <c r="AX1590" s="309"/>
      <c r="AY1590" s="309"/>
      <c r="AZ1590" s="309"/>
      <c r="BA1590" s="309"/>
      <c r="BB1590" s="309"/>
      <c r="BC1590" s="309"/>
      <c r="BD1590" s="309"/>
      <c r="BE1590" s="309"/>
      <c r="BF1590" s="309"/>
      <c r="BG1590" s="309"/>
      <c r="BH1590" s="309"/>
    </row>
    <row r="1591" spans="1:60" s="297" customFormat="1" ht="39" customHeight="1">
      <c r="A1591" s="584" t="s">
        <v>1878</v>
      </c>
      <c r="B1591" s="584"/>
      <c r="C1591" s="584"/>
      <c r="D1591" s="584"/>
      <c r="E1591" s="309"/>
      <c r="F1591" s="309"/>
      <c r="G1591" s="309"/>
      <c r="H1591" s="309"/>
      <c r="I1591" s="309"/>
      <c r="J1591" s="309"/>
      <c r="K1591" s="309"/>
      <c r="L1591" s="309"/>
      <c r="M1591" s="309"/>
      <c r="N1591" s="309"/>
      <c r="O1591" s="309"/>
      <c r="P1591" s="309"/>
      <c r="Q1591" s="309"/>
      <c r="R1591" s="309"/>
      <c r="S1591" s="309"/>
      <c r="T1591" s="309"/>
      <c r="U1591" s="309"/>
      <c r="V1591" s="309"/>
      <c r="W1591" s="309"/>
      <c r="X1591" s="309"/>
      <c r="Y1591" s="309"/>
      <c r="Z1591" s="309"/>
      <c r="AA1591" s="309"/>
      <c r="AB1591" s="309"/>
      <c r="AC1591" s="309"/>
      <c r="AD1591" s="309"/>
      <c r="AE1591" s="309"/>
      <c r="AF1591" s="309"/>
      <c r="AG1591" s="309"/>
      <c r="AH1591" s="309"/>
      <c r="AI1591" s="309"/>
      <c r="AJ1591" s="309"/>
      <c r="AK1591" s="309"/>
      <c r="AL1591" s="309"/>
      <c r="AM1591" s="309"/>
      <c r="AN1591" s="309"/>
      <c r="AO1591" s="309"/>
      <c r="AP1591" s="309"/>
      <c r="AQ1591" s="309"/>
      <c r="AR1591" s="309"/>
      <c r="AS1591" s="309"/>
      <c r="AT1591" s="309"/>
      <c r="AU1591" s="309"/>
      <c r="AV1591" s="309"/>
      <c r="AW1591" s="309"/>
      <c r="AX1591" s="309"/>
      <c r="AY1591" s="309"/>
      <c r="AZ1591" s="309"/>
      <c r="BA1591" s="309"/>
      <c r="BB1591" s="309"/>
      <c r="BC1591" s="309"/>
      <c r="BD1591" s="309"/>
      <c r="BE1591" s="309"/>
      <c r="BF1591" s="309"/>
      <c r="BG1591" s="309"/>
      <c r="BH1591" s="309"/>
    </row>
    <row r="1592" spans="1:60" s="297" customFormat="1" ht="15.75" customHeight="1">
      <c r="A1592" s="613" t="s">
        <v>1879</v>
      </c>
      <c r="B1592" s="613"/>
      <c r="C1592" s="613"/>
      <c r="D1592" s="613"/>
      <c r="E1592" s="309"/>
      <c r="F1592" s="309"/>
      <c r="G1592" s="309"/>
      <c r="H1592" s="309"/>
      <c r="I1592" s="309"/>
      <c r="J1592" s="309"/>
      <c r="K1592" s="309"/>
      <c r="L1592" s="309"/>
      <c r="M1592" s="309"/>
      <c r="N1592" s="309"/>
      <c r="O1592" s="309"/>
      <c r="P1592" s="309"/>
      <c r="Q1592" s="309"/>
      <c r="R1592" s="309"/>
      <c r="S1592" s="309"/>
      <c r="T1592" s="309"/>
      <c r="U1592" s="309"/>
      <c r="V1592" s="309"/>
      <c r="W1592" s="309"/>
      <c r="X1592" s="309"/>
      <c r="Y1592" s="309"/>
      <c r="Z1592" s="309"/>
      <c r="AA1592" s="309"/>
      <c r="AB1592" s="309"/>
      <c r="AC1592" s="309"/>
      <c r="AD1592" s="309"/>
      <c r="AE1592" s="309"/>
      <c r="AF1592" s="309"/>
      <c r="AG1592" s="309"/>
      <c r="AH1592" s="309"/>
      <c r="AI1592" s="309"/>
      <c r="AJ1592" s="309"/>
      <c r="AK1592" s="309"/>
      <c r="AL1592" s="309"/>
      <c r="AM1592" s="309"/>
      <c r="AN1592" s="309"/>
      <c r="AO1592" s="309"/>
      <c r="AP1592" s="309"/>
      <c r="AQ1592" s="309"/>
      <c r="AR1592" s="309"/>
      <c r="AS1592" s="309"/>
      <c r="AT1592" s="309"/>
      <c r="AU1592" s="309"/>
      <c r="AV1592" s="309"/>
      <c r="AW1592" s="309"/>
      <c r="AX1592" s="309"/>
      <c r="AY1592" s="309"/>
      <c r="AZ1592" s="309"/>
      <c r="BA1592" s="309"/>
      <c r="BB1592" s="309"/>
      <c r="BC1592" s="309"/>
      <c r="BD1592" s="309"/>
      <c r="BE1592" s="309"/>
      <c r="BF1592" s="309"/>
      <c r="BG1592" s="309"/>
      <c r="BH1592" s="309"/>
    </row>
    <row r="1593" spans="1:60" s="297" customFormat="1" ht="15.75">
      <c r="A1593" s="33"/>
      <c r="B1593" s="34"/>
      <c r="C1593" s="34"/>
      <c r="D1593" s="34"/>
      <c r="E1593" s="309"/>
      <c r="F1593" s="309"/>
      <c r="G1593" s="309"/>
      <c r="H1593" s="309"/>
      <c r="I1593" s="309"/>
      <c r="J1593" s="309"/>
      <c r="K1593" s="309"/>
      <c r="L1593" s="309"/>
      <c r="M1593" s="309"/>
      <c r="N1593" s="309"/>
      <c r="O1593" s="309"/>
      <c r="P1593" s="309"/>
      <c r="Q1593" s="309"/>
      <c r="R1593" s="309"/>
      <c r="S1593" s="309"/>
      <c r="T1593" s="309"/>
      <c r="U1593" s="309"/>
      <c r="V1593" s="309"/>
      <c r="W1593" s="309"/>
      <c r="X1593" s="309"/>
      <c r="Y1593" s="309"/>
      <c r="Z1593" s="309"/>
      <c r="AA1593" s="309"/>
      <c r="AB1593" s="309"/>
      <c r="AC1593" s="309"/>
      <c r="AD1593" s="309"/>
      <c r="AE1593" s="309"/>
      <c r="AF1593" s="309"/>
      <c r="AG1593" s="309"/>
      <c r="AH1593" s="309"/>
      <c r="AI1593" s="309"/>
      <c r="AJ1593" s="309"/>
      <c r="AK1593" s="309"/>
      <c r="AL1593" s="309"/>
      <c r="AM1593" s="309"/>
      <c r="AN1593" s="309"/>
      <c r="AO1593" s="309"/>
      <c r="AP1593" s="309"/>
      <c r="AQ1593" s="309"/>
      <c r="AR1593" s="309"/>
      <c r="AS1593" s="309"/>
      <c r="AT1593" s="309"/>
      <c r="AU1593" s="309"/>
      <c r="AV1593" s="309"/>
      <c r="AW1593" s="309"/>
      <c r="AX1593" s="309"/>
      <c r="AY1593" s="309"/>
      <c r="AZ1593" s="309"/>
      <c r="BA1593" s="309"/>
      <c r="BB1593" s="309"/>
      <c r="BC1593" s="309"/>
      <c r="BD1593" s="309"/>
      <c r="BE1593" s="309"/>
      <c r="BF1593" s="309"/>
      <c r="BG1593" s="309"/>
      <c r="BH1593" s="309"/>
    </row>
    <row r="1594" spans="1:60" s="297" customFormat="1" ht="30" customHeight="1">
      <c r="A1594" s="584" t="s">
        <v>1880</v>
      </c>
      <c r="B1594" s="584"/>
      <c r="C1594" s="584"/>
      <c r="D1594" s="584"/>
      <c r="E1594" s="309"/>
      <c r="F1594" s="309"/>
      <c r="G1594" s="309"/>
      <c r="H1594" s="309"/>
      <c r="I1594" s="309"/>
      <c r="J1594" s="309"/>
      <c r="K1594" s="309"/>
      <c r="L1594" s="309"/>
      <c r="M1594" s="309"/>
      <c r="N1594" s="309"/>
      <c r="O1594" s="309"/>
      <c r="P1594" s="309"/>
      <c r="Q1594" s="309"/>
      <c r="R1594" s="309"/>
      <c r="S1594" s="309"/>
      <c r="T1594" s="309"/>
      <c r="U1594" s="309"/>
      <c r="V1594" s="309"/>
      <c r="W1594" s="309"/>
      <c r="X1594" s="309"/>
      <c r="Y1594" s="309"/>
      <c r="Z1594" s="309"/>
      <c r="AA1594" s="309"/>
      <c r="AB1594" s="309"/>
      <c r="AC1594" s="309"/>
      <c r="AD1594" s="309"/>
      <c r="AE1594" s="309"/>
      <c r="AF1594" s="309"/>
      <c r="AG1594" s="309"/>
      <c r="AH1594" s="309"/>
      <c r="AI1594" s="309"/>
      <c r="AJ1594" s="309"/>
      <c r="AK1594" s="309"/>
      <c r="AL1594" s="309"/>
      <c r="AM1594" s="309"/>
      <c r="AN1594" s="309"/>
      <c r="AO1594" s="309"/>
      <c r="AP1594" s="309"/>
      <c r="AQ1594" s="309"/>
      <c r="AR1594" s="309"/>
      <c r="AS1594" s="309"/>
      <c r="AT1594" s="309"/>
      <c r="AU1594" s="309"/>
      <c r="AV1594" s="309"/>
      <c r="AW1594" s="309"/>
      <c r="AX1594" s="309"/>
      <c r="AY1594" s="309"/>
      <c r="AZ1594" s="309"/>
      <c r="BA1594" s="309"/>
      <c r="BB1594" s="309"/>
      <c r="BC1594" s="309"/>
      <c r="BD1594" s="309"/>
      <c r="BE1594" s="309"/>
      <c r="BF1594" s="309"/>
      <c r="BG1594" s="309"/>
      <c r="BH1594" s="309"/>
    </row>
    <row r="1595" spans="1:60" s="297" customFormat="1" ht="32.25" customHeight="1">
      <c r="A1595" s="613" t="s">
        <v>1881</v>
      </c>
      <c r="B1595" s="613"/>
      <c r="C1595" s="613"/>
      <c r="D1595" s="613"/>
      <c r="E1595" s="309"/>
      <c r="F1595" s="309"/>
      <c r="G1595" s="309"/>
      <c r="H1595" s="309"/>
      <c r="I1595" s="309"/>
      <c r="J1595" s="309"/>
      <c r="K1595" s="309"/>
      <c r="L1595" s="309"/>
      <c r="M1595" s="309"/>
      <c r="N1595" s="309"/>
      <c r="O1595" s="309"/>
      <c r="P1595" s="309"/>
      <c r="Q1595" s="309"/>
      <c r="R1595" s="309"/>
      <c r="S1595" s="309"/>
      <c r="T1595" s="309"/>
      <c r="U1595" s="309"/>
      <c r="V1595" s="309"/>
      <c r="W1595" s="309"/>
      <c r="X1595" s="309"/>
      <c r="Y1595" s="309"/>
      <c r="Z1595" s="309"/>
      <c r="AA1595" s="309"/>
      <c r="AB1595" s="309"/>
      <c r="AC1595" s="309"/>
      <c r="AD1595" s="309"/>
      <c r="AE1595" s="309"/>
      <c r="AF1595" s="309"/>
      <c r="AG1595" s="309"/>
      <c r="AH1595" s="309"/>
      <c r="AI1595" s="309"/>
      <c r="AJ1595" s="309"/>
      <c r="AK1595" s="309"/>
      <c r="AL1595" s="309"/>
      <c r="AM1595" s="309"/>
      <c r="AN1595" s="309"/>
      <c r="AO1595" s="309"/>
      <c r="AP1595" s="309"/>
      <c r="AQ1595" s="309"/>
      <c r="AR1595" s="309"/>
      <c r="AS1595" s="309"/>
      <c r="AT1595" s="309"/>
      <c r="AU1595" s="309"/>
      <c r="AV1595" s="309"/>
      <c r="AW1595" s="309"/>
      <c r="AX1595" s="309"/>
      <c r="AY1595" s="309"/>
      <c r="AZ1595" s="309"/>
      <c r="BA1595" s="309"/>
      <c r="BB1595" s="309"/>
      <c r="BC1595" s="309"/>
      <c r="BD1595" s="309"/>
      <c r="BE1595" s="309"/>
      <c r="BF1595" s="309"/>
      <c r="BG1595" s="309"/>
      <c r="BH1595" s="309"/>
    </row>
    <row r="1596" spans="1:60" s="297" customFormat="1" ht="15.75">
      <c r="A1596" s="33"/>
      <c r="B1596" s="34"/>
      <c r="C1596" s="34"/>
      <c r="D1596" s="34"/>
      <c r="E1596" s="309"/>
      <c r="F1596" s="309"/>
      <c r="G1596" s="309"/>
      <c r="H1596" s="309"/>
      <c r="I1596" s="309"/>
      <c r="J1596" s="309"/>
      <c r="K1596" s="309"/>
      <c r="L1596" s="309"/>
      <c r="M1596" s="309"/>
      <c r="N1596" s="309"/>
      <c r="O1596" s="309"/>
      <c r="P1596" s="309"/>
      <c r="Q1596" s="309"/>
      <c r="R1596" s="309"/>
      <c r="S1596" s="309"/>
      <c r="T1596" s="309"/>
      <c r="U1596" s="309"/>
      <c r="V1596" s="309"/>
      <c r="W1596" s="309"/>
      <c r="X1596" s="309"/>
      <c r="Y1596" s="309"/>
      <c r="Z1596" s="309"/>
      <c r="AA1596" s="309"/>
      <c r="AB1596" s="309"/>
      <c r="AC1596" s="309"/>
      <c r="AD1596" s="309"/>
      <c r="AE1596" s="309"/>
      <c r="AF1596" s="309"/>
      <c r="AG1596" s="309"/>
      <c r="AH1596" s="309"/>
      <c r="AI1596" s="309"/>
      <c r="AJ1596" s="309"/>
      <c r="AK1596" s="309"/>
      <c r="AL1596" s="309"/>
      <c r="AM1596" s="309"/>
      <c r="AN1596" s="309"/>
      <c r="AO1596" s="309"/>
      <c r="AP1596" s="309"/>
      <c r="AQ1596" s="309"/>
      <c r="AR1596" s="309"/>
      <c r="AS1596" s="309"/>
      <c r="AT1596" s="309"/>
      <c r="AU1596" s="309"/>
      <c r="AV1596" s="309"/>
      <c r="AW1596" s="309"/>
      <c r="AX1596" s="309"/>
      <c r="AY1596" s="309"/>
      <c r="AZ1596" s="309"/>
      <c r="BA1596" s="309"/>
      <c r="BB1596" s="309"/>
      <c r="BC1596" s="309"/>
      <c r="BD1596" s="309"/>
      <c r="BE1596" s="309"/>
      <c r="BF1596" s="309"/>
      <c r="BG1596" s="309"/>
      <c r="BH1596" s="309"/>
    </row>
    <row r="1597" spans="1:60" s="297" customFormat="1" ht="15.75" customHeight="1">
      <c r="A1597" s="584" t="s">
        <v>1882</v>
      </c>
      <c r="B1597" s="584"/>
      <c r="C1597" s="584"/>
      <c r="D1597" s="584"/>
      <c r="E1597" s="309"/>
      <c r="F1597" s="309"/>
      <c r="G1597" s="309"/>
      <c r="H1597" s="309"/>
      <c r="I1597" s="309"/>
      <c r="J1597" s="309"/>
      <c r="K1597" s="309"/>
      <c r="L1597" s="309"/>
      <c r="M1597" s="309"/>
      <c r="N1597" s="309"/>
      <c r="O1597" s="309"/>
      <c r="P1597" s="309"/>
      <c r="Q1597" s="309"/>
      <c r="R1597" s="309"/>
      <c r="S1597" s="309"/>
      <c r="T1597" s="309"/>
      <c r="U1597" s="309"/>
      <c r="V1597" s="309"/>
      <c r="W1597" s="309"/>
      <c r="X1597" s="309"/>
      <c r="Y1597" s="309"/>
      <c r="Z1597" s="309"/>
      <c r="AA1597" s="309"/>
      <c r="AB1597" s="309"/>
      <c r="AC1597" s="309"/>
      <c r="AD1597" s="309"/>
      <c r="AE1597" s="309"/>
      <c r="AF1597" s="309"/>
      <c r="AG1597" s="309"/>
      <c r="AH1597" s="309"/>
      <c r="AI1597" s="309"/>
      <c r="AJ1597" s="309"/>
      <c r="AK1597" s="309"/>
      <c r="AL1597" s="309"/>
      <c r="AM1597" s="309"/>
      <c r="AN1597" s="309"/>
      <c r="AO1597" s="309"/>
      <c r="AP1597" s="309"/>
      <c r="AQ1597" s="309"/>
      <c r="AR1597" s="309"/>
      <c r="AS1597" s="309"/>
      <c r="AT1597" s="309"/>
      <c r="AU1597" s="309"/>
      <c r="AV1597" s="309"/>
      <c r="AW1597" s="309"/>
      <c r="AX1597" s="309"/>
      <c r="AY1597" s="309"/>
      <c r="AZ1597" s="309"/>
      <c r="BA1597" s="309"/>
      <c r="BB1597" s="309"/>
      <c r="BC1597" s="309"/>
      <c r="BD1597" s="309"/>
      <c r="BE1597" s="309"/>
      <c r="BF1597" s="309"/>
      <c r="BG1597" s="309"/>
      <c r="BH1597" s="309"/>
    </row>
    <row r="1598" spans="1:60" s="297" customFormat="1" ht="15.75" customHeight="1">
      <c r="A1598" s="613" t="s">
        <v>1883</v>
      </c>
      <c r="B1598" s="613"/>
      <c r="C1598" s="613"/>
      <c r="D1598" s="613"/>
      <c r="E1598" s="309"/>
      <c r="F1598" s="309"/>
      <c r="G1598" s="309"/>
      <c r="H1598" s="309"/>
      <c r="I1598" s="309"/>
      <c r="J1598" s="309"/>
      <c r="K1598" s="309"/>
      <c r="L1598" s="309"/>
      <c r="M1598" s="309"/>
      <c r="N1598" s="309"/>
      <c r="O1598" s="309"/>
      <c r="P1598" s="309"/>
      <c r="Q1598" s="309"/>
      <c r="R1598" s="309"/>
      <c r="S1598" s="309"/>
      <c r="T1598" s="309"/>
      <c r="U1598" s="309"/>
      <c r="V1598" s="309"/>
      <c r="W1598" s="309"/>
      <c r="X1598" s="309"/>
      <c r="Y1598" s="309"/>
      <c r="Z1598" s="309"/>
      <c r="AA1598" s="309"/>
      <c r="AB1598" s="309"/>
      <c r="AC1598" s="309"/>
      <c r="AD1598" s="309"/>
      <c r="AE1598" s="309"/>
      <c r="AF1598" s="309"/>
      <c r="AG1598" s="309"/>
      <c r="AH1598" s="309"/>
      <c r="AI1598" s="309"/>
      <c r="AJ1598" s="309"/>
      <c r="AK1598" s="309"/>
      <c r="AL1598" s="309"/>
      <c r="AM1598" s="309"/>
      <c r="AN1598" s="309"/>
      <c r="AO1598" s="309"/>
      <c r="AP1598" s="309"/>
      <c r="AQ1598" s="309"/>
      <c r="AR1598" s="309"/>
      <c r="AS1598" s="309"/>
      <c r="AT1598" s="309"/>
      <c r="AU1598" s="309"/>
      <c r="AV1598" s="309"/>
      <c r="AW1598" s="309"/>
      <c r="AX1598" s="309"/>
      <c r="AY1598" s="309"/>
      <c r="AZ1598" s="309"/>
      <c r="BA1598" s="309"/>
      <c r="BB1598" s="309"/>
      <c r="BC1598" s="309"/>
      <c r="BD1598" s="309"/>
      <c r="BE1598" s="309"/>
      <c r="BF1598" s="309"/>
      <c r="BG1598" s="309"/>
      <c r="BH1598" s="309"/>
    </row>
  </sheetData>
  <mergeCells count="260">
    <mergeCell ref="A4:D4"/>
    <mergeCell ref="A525:C525"/>
    <mergeCell ref="A899:C899"/>
    <mergeCell ref="A903:B903"/>
    <mergeCell ref="A926:B926"/>
    <mergeCell ref="B928:C928"/>
    <mergeCell ref="A940:C940"/>
    <mergeCell ref="A942:C942"/>
    <mergeCell ref="A944:C944"/>
    <mergeCell ref="A1212:C1212"/>
    <mergeCell ref="A1353:C1353"/>
    <mergeCell ref="A1357:C1357"/>
    <mergeCell ref="A1391:C1391"/>
    <mergeCell ref="A1403:B1403"/>
    <mergeCell ref="A1410:D1410"/>
    <mergeCell ref="A1414:D1414"/>
    <mergeCell ref="A1420:D1420"/>
    <mergeCell ref="A1426:D1426"/>
    <mergeCell ref="A1427:D1427"/>
    <mergeCell ref="A1431:D1431"/>
    <mergeCell ref="A1437:D1437"/>
    <mergeCell ref="A1441:D1441"/>
    <mergeCell ref="A1445:D1445"/>
    <mergeCell ref="A1446:D1446"/>
    <mergeCell ref="A1450:D1450"/>
    <mergeCell ref="A1454:D1454"/>
    <mergeCell ref="A1456:D1456"/>
    <mergeCell ref="A1458:D1458"/>
    <mergeCell ref="A1462:D1462"/>
    <mergeCell ref="A1464:D1464"/>
    <mergeCell ref="A1470:D1470"/>
    <mergeCell ref="A1477:D1477"/>
    <mergeCell ref="A1497:D1497"/>
    <mergeCell ref="A1499:D1499"/>
    <mergeCell ref="A1501:D1501"/>
    <mergeCell ref="A1481:D1481"/>
    <mergeCell ref="A1487:D1487"/>
    <mergeCell ref="A1489:D1489"/>
    <mergeCell ref="A1493:D1493"/>
    <mergeCell ref="E1501:H1501"/>
    <mergeCell ref="I1501:L1501"/>
    <mergeCell ref="M1501:P1501"/>
    <mergeCell ref="Q1501:T1501"/>
    <mergeCell ref="U1501:X1501"/>
    <mergeCell ref="Y1501:AB1501"/>
    <mergeCell ref="AC1501:AF1501"/>
    <mergeCell ref="AG1501:AJ1501"/>
    <mergeCell ref="AK1501:AN1501"/>
    <mergeCell ref="AO1501:AR1501"/>
    <mergeCell ref="AS1501:AV1501"/>
    <mergeCell ref="AW1501:AZ1501"/>
    <mergeCell ref="BA1501:BD1501"/>
    <mergeCell ref="BE1501:BH1501"/>
    <mergeCell ref="BI1501:BL1501"/>
    <mergeCell ref="BM1501:BP1501"/>
    <mergeCell ref="BQ1501:BT1501"/>
    <mergeCell ref="BU1501:BX1501"/>
    <mergeCell ref="BY1501:CB1501"/>
    <mergeCell ref="CC1501:CF1501"/>
    <mergeCell ref="CG1501:CJ1501"/>
    <mergeCell ref="CK1501:CN1501"/>
    <mergeCell ref="CO1501:CR1501"/>
    <mergeCell ref="CS1501:CV1501"/>
    <mergeCell ref="CW1501:CZ1501"/>
    <mergeCell ref="DA1501:DD1501"/>
    <mergeCell ref="DE1501:DH1501"/>
    <mergeCell ref="DI1501:DL1501"/>
    <mergeCell ref="DM1501:DP1501"/>
    <mergeCell ref="DQ1501:DT1501"/>
    <mergeCell ref="DU1501:DX1501"/>
    <mergeCell ref="DY1501:EB1501"/>
    <mergeCell ref="EC1501:EF1501"/>
    <mergeCell ref="EG1501:EJ1501"/>
    <mergeCell ref="EK1501:EN1501"/>
    <mergeCell ref="EO1501:ER1501"/>
    <mergeCell ref="ES1501:EV1501"/>
    <mergeCell ref="EW1501:EZ1501"/>
    <mergeCell ref="FA1501:FD1501"/>
    <mergeCell ref="FE1501:FH1501"/>
    <mergeCell ref="FI1501:FL1501"/>
    <mergeCell ref="FM1501:FP1501"/>
    <mergeCell ref="FQ1501:FT1501"/>
    <mergeCell ref="FU1501:FX1501"/>
    <mergeCell ref="FY1501:GB1501"/>
    <mergeCell ref="GC1501:GF1501"/>
    <mergeCell ref="GG1501:GJ1501"/>
    <mergeCell ref="GK1501:GN1501"/>
    <mergeCell ref="HM1501:HP1501"/>
    <mergeCell ref="HQ1501:HT1501"/>
    <mergeCell ref="GO1501:GR1501"/>
    <mergeCell ref="GS1501:GV1501"/>
    <mergeCell ref="GW1501:GZ1501"/>
    <mergeCell ref="HA1501:HD1501"/>
    <mergeCell ref="IK1501:IN1501"/>
    <mergeCell ref="IO1501:IR1501"/>
    <mergeCell ref="A1505:D1505"/>
    <mergeCell ref="A1511:D1511"/>
    <mergeCell ref="HU1501:HX1501"/>
    <mergeCell ref="HY1501:IB1501"/>
    <mergeCell ref="IC1501:IF1501"/>
    <mergeCell ref="IG1501:IJ1501"/>
    <mergeCell ref="HE1501:HH1501"/>
    <mergeCell ref="HI1501:HL1501"/>
    <mergeCell ref="A1517:D1517"/>
    <mergeCell ref="A1523:D1523"/>
    <mergeCell ref="A1529:D1529"/>
    <mergeCell ref="A1533:D1533"/>
    <mergeCell ref="A1536:D1536"/>
    <mergeCell ref="A1540:D1540"/>
    <mergeCell ref="A1545:D1545"/>
    <mergeCell ref="A1549:D1549"/>
    <mergeCell ref="A1552:D1552"/>
    <mergeCell ref="A1557:D1557"/>
    <mergeCell ref="A1559:D1559"/>
    <mergeCell ref="A1563:D1563"/>
    <mergeCell ref="A1564:D1564"/>
    <mergeCell ref="A1567:D1567"/>
    <mergeCell ref="A1568:D1568"/>
    <mergeCell ref="A1570:D1570"/>
    <mergeCell ref="A1581:D1581"/>
    <mergeCell ref="A1582:D1582"/>
    <mergeCell ref="A1583:D1583"/>
    <mergeCell ref="A1573:D1573"/>
    <mergeCell ref="A1576:D1576"/>
    <mergeCell ref="A1577:D1577"/>
    <mergeCell ref="A1579:D1579"/>
    <mergeCell ref="E1583:H1583"/>
    <mergeCell ref="I1583:L1583"/>
    <mergeCell ref="M1583:P1583"/>
    <mergeCell ref="Q1583:T1583"/>
    <mergeCell ref="U1583:X1583"/>
    <mergeCell ref="Y1583:AB1583"/>
    <mergeCell ref="AC1583:AF1583"/>
    <mergeCell ref="AG1583:AJ1583"/>
    <mergeCell ref="AK1583:AN1583"/>
    <mergeCell ref="AO1583:AR1583"/>
    <mergeCell ref="AS1583:AV1583"/>
    <mergeCell ref="AW1583:AZ1583"/>
    <mergeCell ref="BA1583:BD1583"/>
    <mergeCell ref="BE1583:BH1583"/>
    <mergeCell ref="BI1583:BL1583"/>
    <mergeCell ref="BM1583:BP1583"/>
    <mergeCell ref="BQ1583:BT1583"/>
    <mergeCell ref="BU1583:BX1583"/>
    <mergeCell ref="BY1583:CB1583"/>
    <mergeCell ref="CC1583:CF1583"/>
    <mergeCell ref="CG1583:CJ1583"/>
    <mergeCell ref="CK1583:CN1583"/>
    <mergeCell ref="CO1583:CR1583"/>
    <mergeCell ref="CS1583:CV1583"/>
    <mergeCell ref="CW1583:CZ1583"/>
    <mergeCell ref="DA1583:DD1583"/>
    <mergeCell ref="DE1583:DH1583"/>
    <mergeCell ref="DI1583:DL1583"/>
    <mergeCell ref="DM1583:DP1583"/>
    <mergeCell ref="DQ1583:DT1583"/>
    <mergeCell ref="DU1583:DX1583"/>
    <mergeCell ref="DY1583:EB1583"/>
    <mergeCell ref="EC1583:EF1583"/>
    <mergeCell ref="EG1583:EJ1583"/>
    <mergeCell ref="EK1583:EN1583"/>
    <mergeCell ref="EO1583:ER1583"/>
    <mergeCell ref="ES1583:EV1583"/>
    <mergeCell ref="EW1583:EZ1583"/>
    <mergeCell ref="FA1583:FD1583"/>
    <mergeCell ref="FE1583:FH1583"/>
    <mergeCell ref="FI1583:FL1583"/>
    <mergeCell ref="FM1583:FP1583"/>
    <mergeCell ref="FQ1583:FT1583"/>
    <mergeCell ref="FU1583:FX1583"/>
    <mergeCell ref="FY1583:GB1583"/>
    <mergeCell ref="GC1583:GF1583"/>
    <mergeCell ref="GG1583:GJ1583"/>
    <mergeCell ref="GK1583:GN1583"/>
    <mergeCell ref="GO1583:GR1583"/>
    <mergeCell ref="GS1583:GV1583"/>
    <mergeCell ref="GW1583:GZ1583"/>
    <mergeCell ref="HA1583:HD1583"/>
    <mergeCell ref="HY1583:IB1583"/>
    <mergeCell ref="IC1583:IF1583"/>
    <mergeCell ref="IG1583:IJ1583"/>
    <mergeCell ref="HE1583:HH1583"/>
    <mergeCell ref="HI1583:HL1583"/>
    <mergeCell ref="HM1583:HP1583"/>
    <mergeCell ref="HQ1583:HT1583"/>
    <mergeCell ref="IK1583:IN1583"/>
    <mergeCell ref="IO1583:IR1583"/>
    <mergeCell ref="A1585:D1585"/>
    <mergeCell ref="A1586:D1586"/>
    <mergeCell ref="E1586:H1586"/>
    <mergeCell ref="I1586:L1586"/>
    <mergeCell ref="M1586:P1586"/>
    <mergeCell ref="Q1586:T1586"/>
    <mergeCell ref="U1586:X1586"/>
    <mergeCell ref="HU1583:HX1583"/>
    <mergeCell ref="Y1586:AB1586"/>
    <mergeCell ref="AC1586:AF1586"/>
    <mergeCell ref="AG1586:AJ1586"/>
    <mergeCell ref="AK1586:AN1586"/>
    <mergeCell ref="AO1586:AR1586"/>
    <mergeCell ref="AS1586:AV1586"/>
    <mergeCell ref="AW1586:AZ1586"/>
    <mergeCell ref="BA1586:BD1586"/>
    <mergeCell ref="BE1586:BH1586"/>
    <mergeCell ref="BI1586:BL1586"/>
    <mergeCell ref="BM1586:BP1586"/>
    <mergeCell ref="BQ1586:BT1586"/>
    <mergeCell ref="BU1586:BX1586"/>
    <mergeCell ref="BY1586:CB1586"/>
    <mergeCell ref="CC1586:CF1586"/>
    <mergeCell ref="CG1586:CJ1586"/>
    <mergeCell ref="CK1586:CN1586"/>
    <mergeCell ref="CO1586:CR1586"/>
    <mergeCell ref="CS1586:CV1586"/>
    <mergeCell ref="CW1586:CZ1586"/>
    <mergeCell ref="DA1586:DD1586"/>
    <mergeCell ref="DE1586:DH1586"/>
    <mergeCell ref="DI1586:DL1586"/>
    <mergeCell ref="DM1586:DP1586"/>
    <mergeCell ref="DQ1586:DT1586"/>
    <mergeCell ref="DU1586:DX1586"/>
    <mergeCell ref="DY1586:EB1586"/>
    <mergeCell ref="EC1586:EF1586"/>
    <mergeCell ref="EG1586:EJ1586"/>
    <mergeCell ref="EK1586:EN1586"/>
    <mergeCell ref="EO1586:ER1586"/>
    <mergeCell ref="ES1586:EV1586"/>
    <mergeCell ref="EW1586:EZ1586"/>
    <mergeCell ref="FA1586:FD1586"/>
    <mergeCell ref="FE1586:FH1586"/>
    <mergeCell ref="FI1586:FL1586"/>
    <mergeCell ref="FM1586:FP1586"/>
    <mergeCell ref="FQ1586:FT1586"/>
    <mergeCell ref="FU1586:FX1586"/>
    <mergeCell ref="FY1586:GB1586"/>
    <mergeCell ref="GC1586:GF1586"/>
    <mergeCell ref="GG1586:GJ1586"/>
    <mergeCell ref="GK1586:GN1586"/>
    <mergeCell ref="GO1586:GR1586"/>
    <mergeCell ref="HQ1586:HT1586"/>
    <mergeCell ref="HU1586:HX1586"/>
    <mergeCell ref="GS1586:GV1586"/>
    <mergeCell ref="GW1586:GZ1586"/>
    <mergeCell ref="HA1586:HD1586"/>
    <mergeCell ref="HE1586:HH1586"/>
    <mergeCell ref="IO1586:IR1586"/>
    <mergeCell ref="A1588:D1588"/>
    <mergeCell ref="A1589:D1589"/>
    <mergeCell ref="A1591:D1591"/>
    <mergeCell ref="HY1586:IB1586"/>
    <mergeCell ref="IC1586:IF1586"/>
    <mergeCell ref="IG1586:IJ1586"/>
    <mergeCell ref="IK1586:IN1586"/>
    <mergeCell ref="HI1586:HL1586"/>
    <mergeCell ref="HM1586:HP1586"/>
    <mergeCell ref="A1598:D1598"/>
    <mergeCell ref="A1592:D1592"/>
    <mergeCell ref="A1594:D1594"/>
    <mergeCell ref="A1595:D1595"/>
    <mergeCell ref="A1597:D15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5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443" customWidth="1"/>
    <col min="2" max="2" width="32.7109375" style="444" customWidth="1"/>
    <col min="3" max="3" width="44.57421875" style="445" customWidth="1"/>
    <col min="4" max="4" width="14.8515625" style="446" customWidth="1"/>
    <col min="5" max="5" width="16.8515625" style="449" customWidth="1"/>
    <col min="6" max="16384" width="9.140625" style="448" customWidth="1"/>
  </cols>
  <sheetData>
    <row r="1" spans="1:5" ht="12.75">
      <c r="A1" s="443" t="s">
        <v>534</v>
      </c>
      <c r="E1" s="447"/>
    </row>
    <row r="2" spans="4:5" ht="12.75">
      <c r="D2" s="447"/>
      <c r="E2" s="447" t="s">
        <v>1884</v>
      </c>
    </row>
    <row r="3" spans="4:5" ht="12.75">
      <c r="D3" s="447"/>
      <c r="E3" s="447" t="s">
        <v>1885</v>
      </c>
    </row>
    <row r="4" spans="4:5" ht="12.75">
      <c r="D4" s="447"/>
      <c r="E4" s="447" t="s">
        <v>1886</v>
      </c>
    </row>
    <row r="5" ht="12.75">
      <c r="E5" s="445"/>
    </row>
    <row r="6" ht="12.75" customHeight="1">
      <c r="E6" s="450"/>
    </row>
    <row r="7" spans="2:5" ht="15.75" customHeight="1" hidden="1">
      <c r="B7" s="451"/>
      <c r="C7" s="452"/>
      <c r="D7" s="455" t="b">
        <v>0</v>
      </c>
      <c r="E7" s="454" t="b">
        <v>0</v>
      </c>
    </row>
    <row r="8" spans="1:5" ht="12.75" customHeight="1">
      <c r="A8" s="453"/>
      <c r="B8" s="451" t="s">
        <v>1887</v>
      </c>
      <c r="C8" s="452"/>
      <c r="E8" s="456"/>
    </row>
    <row r="9" spans="1:3" ht="12.75" customHeight="1">
      <c r="A9" s="453"/>
      <c r="B9" s="457"/>
      <c r="C9" s="458"/>
    </row>
    <row r="10" ht="13.5" thickBot="1">
      <c r="E10" s="450" t="s">
        <v>1888</v>
      </c>
    </row>
    <row r="11" spans="1:5" s="460" customFormat="1" ht="22.5" customHeight="1" thickBot="1">
      <c r="A11" s="459" t="s">
        <v>1889</v>
      </c>
      <c r="B11" s="459" t="s">
        <v>1890</v>
      </c>
      <c r="C11" s="726" t="s">
        <v>1891</v>
      </c>
      <c r="D11" s="724" t="s">
        <v>1892</v>
      </c>
      <c r="E11" s="726" t="s">
        <v>1893</v>
      </c>
    </row>
    <row r="12" spans="1:5" s="460" customFormat="1" ht="13.5" thickBot="1">
      <c r="A12" s="461" t="s">
        <v>1894</v>
      </c>
      <c r="B12" s="462" t="s">
        <v>1895</v>
      </c>
      <c r="C12" s="732"/>
      <c r="D12" s="725"/>
      <c r="E12" s="727"/>
    </row>
    <row r="13" spans="1:5" s="460" customFormat="1" ht="18.75" customHeight="1" thickBot="1">
      <c r="A13" s="463">
        <v>1</v>
      </c>
      <c r="B13" s="464">
        <v>2</v>
      </c>
      <c r="C13" s="465">
        <v>3</v>
      </c>
      <c r="D13" s="466">
        <v>5</v>
      </c>
      <c r="E13" s="467">
        <v>6</v>
      </c>
    </row>
    <row r="14" spans="1:5" s="469" customFormat="1" ht="16.5" thickBot="1">
      <c r="A14" s="728" t="s">
        <v>1896</v>
      </c>
      <c r="B14" s="729"/>
      <c r="C14" s="730"/>
      <c r="D14" s="468">
        <v>625802</v>
      </c>
      <c r="E14" s="468">
        <v>3199529</v>
      </c>
    </row>
    <row r="15" spans="1:5" s="469" customFormat="1" ht="16.5" thickBot="1">
      <c r="A15" s="728" t="s">
        <v>1897</v>
      </c>
      <c r="B15" s="731"/>
      <c r="C15" s="731"/>
      <c r="D15" s="468">
        <v>566348</v>
      </c>
      <c r="E15" s="468">
        <v>2449336</v>
      </c>
    </row>
    <row r="16" spans="1:5" ht="16.5" customHeight="1" thickBot="1">
      <c r="A16" s="461">
        <v>600</v>
      </c>
      <c r="B16" s="470" t="s">
        <v>1898</v>
      </c>
      <c r="C16" s="471"/>
      <c r="D16" s="472">
        <v>56202</v>
      </c>
      <c r="E16" s="473">
        <v>380694</v>
      </c>
    </row>
    <row r="17" spans="1:5" ht="13.5" thickBot="1">
      <c r="A17" s="459">
        <v>60016</v>
      </c>
      <c r="B17" s="474" t="s">
        <v>1899</v>
      </c>
      <c r="C17" s="475"/>
      <c r="D17" s="476">
        <v>56202</v>
      </c>
      <c r="E17" s="476">
        <v>380694</v>
      </c>
    </row>
    <row r="18" spans="1:5" ht="15" customHeight="1" thickBot="1">
      <c r="A18" s="477"/>
      <c r="B18" s="478" t="s">
        <v>1900</v>
      </c>
      <c r="C18" s="479"/>
      <c r="D18" s="480">
        <v>56202</v>
      </c>
      <c r="E18" s="480">
        <v>380694</v>
      </c>
    </row>
    <row r="19" spans="1:5" ht="51">
      <c r="A19" s="481"/>
      <c r="B19" s="482" t="s">
        <v>1901</v>
      </c>
      <c r="C19" s="483" t="s">
        <v>1902</v>
      </c>
      <c r="D19" s="485"/>
      <c r="E19" s="484">
        <v>1900</v>
      </c>
    </row>
    <row r="20" spans="1:5" ht="31.5" customHeight="1">
      <c r="A20" s="486"/>
      <c r="B20" s="487" t="s">
        <v>993</v>
      </c>
      <c r="C20" s="483" t="s">
        <v>994</v>
      </c>
      <c r="D20" s="488"/>
      <c r="E20" s="484">
        <v>100000</v>
      </c>
    </row>
    <row r="21" spans="1:5" ht="28.5" customHeight="1">
      <c r="A21" s="486"/>
      <c r="B21" s="487" t="s">
        <v>995</v>
      </c>
      <c r="C21" s="483" t="s">
        <v>996</v>
      </c>
      <c r="D21" s="488"/>
      <c r="E21" s="484">
        <v>15000</v>
      </c>
    </row>
    <row r="22" spans="1:5" ht="24.75" customHeight="1">
      <c r="A22" s="486"/>
      <c r="B22" s="487" t="s">
        <v>997</v>
      </c>
      <c r="C22" s="483" t="s">
        <v>998</v>
      </c>
      <c r="D22" s="488"/>
      <c r="E22" s="484">
        <v>17000</v>
      </c>
    </row>
    <row r="23" spans="1:5" ht="42" customHeight="1">
      <c r="A23" s="486"/>
      <c r="B23" s="489" t="s">
        <v>999</v>
      </c>
      <c r="C23" s="483" t="s">
        <v>1000</v>
      </c>
      <c r="D23" s="488"/>
      <c r="E23" s="484">
        <v>37861</v>
      </c>
    </row>
    <row r="24" spans="1:5" ht="40.5" customHeight="1">
      <c r="A24" s="486"/>
      <c r="B24" s="487" t="s">
        <v>1001</v>
      </c>
      <c r="C24" s="483" t="s">
        <v>1002</v>
      </c>
      <c r="D24" s="488"/>
      <c r="E24" s="484">
        <v>5000</v>
      </c>
    </row>
    <row r="25" spans="1:5" ht="26.25" customHeight="1">
      <c r="A25" s="486"/>
      <c r="B25" s="487" t="s">
        <v>1003</v>
      </c>
      <c r="C25" s="483" t="s">
        <v>1004</v>
      </c>
      <c r="D25" s="488">
        <v>17702</v>
      </c>
      <c r="E25" s="484">
        <v>17702</v>
      </c>
    </row>
    <row r="26" spans="1:5" ht="25.5" customHeight="1">
      <c r="A26" s="486"/>
      <c r="B26" s="487" t="s">
        <v>1005</v>
      </c>
      <c r="C26" s="483" t="s">
        <v>1006</v>
      </c>
      <c r="D26" s="488"/>
      <c r="E26" s="484">
        <v>5500</v>
      </c>
    </row>
    <row r="27" spans="1:5" ht="36.75" customHeight="1">
      <c r="A27" s="486"/>
      <c r="B27" s="487" t="s">
        <v>1007</v>
      </c>
      <c r="C27" s="483" t="s">
        <v>1008</v>
      </c>
      <c r="D27" s="488"/>
      <c r="E27" s="484">
        <v>57000</v>
      </c>
    </row>
    <row r="28" spans="1:5" ht="15.75">
      <c r="A28" s="486"/>
      <c r="B28" s="487" t="s">
        <v>1009</v>
      </c>
      <c r="C28" s="483" t="s">
        <v>1010</v>
      </c>
      <c r="D28" s="488"/>
      <c r="E28" s="484">
        <v>10000</v>
      </c>
    </row>
    <row r="29" spans="1:5" ht="39.75" customHeight="1">
      <c r="A29" s="486"/>
      <c r="B29" s="487" t="s">
        <v>1009</v>
      </c>
      <c r="C29" s="483" t="s">
        <v>1011</v>
      </c>
      <c r="D29" s="488"/>
      <c r="E29" s="484">
        <v>8000</v>
      </c>
    </row>
    <row r="30" spans="1:5" ht="27" customHeight="1">
      <c r="A30" s="486"/>
      <c r="B30" s="487" t="s">
        <v>1009</v>
      </c>
      <c r="C30" s="483" t="s">
        <v>1012</v>
      </c>
      <c r="D30" s="488">
        <v>0</v>
      </c>
      <c r="E30" s="484">
        <v>22000</v>
      </c>
    </row>
    <row r="31" spans="1:6" ht="25.5">
      <c r="A31" s="463"/>
      <c r="B31" s="490" t="s">
        <v>1013</v>
      </c>
      <c r="C31" s="483" t="s">
        <v>1014</v>
      </c>
      <c r="D31" s="484"/>
      <c r="E31" s="484">
        <v>2000</v>
      </c>
      <c r="F31" s="460"/>
    </row>
    <row r="32" spans="1:6" ht="28.5" customHeight="1">
      <c r="A32" s="463"/>
      <c r="B32" s="487" t="s">
        <v>1015</v>
      </c>
      <c r="C32" s="483" t="s">
        <v>1016</v>
      </c>
      <c r="D32" s="485">
        <v>34000</v>
      </c>
      <c r="E32" s="484">
        <v>34000</v>
      </c>
      <c r="F32" s="460"/>
    </row>
    <row r="33" spans="1:5" ht="25.5" customHeight="1">
      <c r="A33" s="486"/>
      <c r="B33" s="487" t="s">
        <v>1017</v>
      </c>
      <c r="C33" s="483" t="s">
        <v>1018</v>
      </c>
      <c r="D33" s="488"/>
      <c r="E33" s="484">
        <v>6000</v>
      </c>
    </row>
    <row r="34" spans="1:5" ht="25.5" customHeight="1">
      <c r="A34" s="486"/>
      <c r="B34" s="487" t="s">
        <v>1019</v>
      </c>
      <c r="C34" s="483" t="s">
        <v>1020</v>
      </c>
      <c r="D34" s="488"/>
      <c r="E34" s="484">
        <v>20000</v>
      </c>
    </row>
    <row r="35" spans="1:5" ht="15.75">
      <c r="A35" s="486"/>
      <c r="B35" s="487" t="s">
        <v>1021</v>
      </c>
      <c r="C35" s="483" t="s">
        <v>1022</v>
      </c>
      <c r="D35" s="488"/>
      <c r="E35" s="484">
        <v>9301</v>
      </c>
    </row>
    <row r="36" spans="1:5" ht="15.75">
      <c r="A36" s="486"/>
      <c r="B36" s="487" t="s">
        <v>1021</v>
      </c>
      <c r="C36" s="483" t="s">
        <v>1023</v>
      </c>
      <c r="D36" s="488"/>
      <c r="E36" s="484">
        <v>959</v>
      </c>
    </row>
    <row r="37" spans="1:5" ht="28.5" customHeight="1">
      <c r="A37" s="486"/>
      <c r="B37" s="487" t="s">
        <v>1024</v>
      </c>
      <c r="C37" s="483" t="s">
        <v>1025</v>
      </c>
      <c r="D37" s="488">
        <v>4500</v>
      </c>
      <c r="E37" s="484">
        <v>4500</v>
      </c>
    </row>
    <row r="38" spans="1:5" ht="39" thickBot="1">
      <c r="A38" s="486"/>
      <c r="B38" s="487" t="s">
        <v>1026</v>
      </c>
      <c r="C38" s="483" t="s">
        <v>1027</v>
      </c>
      <c r="D38" s="488"/>
      <c r="E38" s="484">
        <v>6971</v>
      </c>
    </row>
    <row r="39" spans="1:5" ht="15" customHeight="1" thickBot="1">
      <c r="A39" s="459">
        <v>630</v>
      </c>
      <c r="B39" s="474" t="s">
        <v>137</v>
      </c>
      <c r="C39" s="475"/>
      <c r="D39" s="491">
        <v>-1500</v>
      </c>
      <c r="E39" s="476">
        <v>10500</v>
      </c>
    </row>
    <row r="40" spans="1:5" ht="13.5" thickBot="1">
      <c r="A40" s="459">
        <v>63003</v>
      </c>
      <c r="B40" s="492" t="s">
        <v>138</v>
      </c>
      <c r="C40" s="475"/>
      <c r="D40" s="491">
        <v>-1500</v>
      </c>
      <c r="E40" s="476">
        <v>10500</v>
      </c>
    </row>
    <row r="41" spans="1:5" ht="12.75" customHeight="1">
      <c r="A41" s="493"/>
      <c r="B41" s="494" t="s">
        <v>1028</v>
      </c>
      <c r="C41" s="495"/>
      <c r="D41" s="497">
        <v>-1500</v>
      </c>
      <c r="E41" s="496">
        <v>10500</v>
      </c>
    </row>
    <row r="42" spans="1:5" ht="25.5">
      <c r="A42" s="493"/>
      <c r="B42" s="498" t="s">
        <v>1029</v>
      </c>
      <c r="C42" s="483" t="s">
        <v>1030</v>
      </c>
      <c r="D42" s="499"/>
      <c r="E42" s="484">
        <v>6000</v>
      </c>
    </row>
    <row r="43" spans="1:5" ht="25.5">
      <c r="A43" s="493"/>
      <c r="B43" s="498" t="s">
        <v>1031</v>
      </c>
      <c r="C43" s="483" t="s">
        <v>1032</v>
      </c>
      <c r="D43" s="499"/>
      <c r="E43" s="484">
        <v>2500</v>
      </c>
    </row>
    <row r="44" spans="1:5" ht="25.5">
      <c r="A44" s="493"/>
      <c r="B44" s="498" t="s">
        <v>1031</v>
      </c>
      <c r="C44" s="483" t="s">
        <v>1030</v>
      </c>
      <c r="D44" s="499">
        <v>-500</v>
      </c>
      <c r="E44" s="484">
        <v>2000</v>
      </c>
    </row>
    <row r="45" spans="1:5" ht="26.25" thickBot="1">
      <c r="A45" s="461"/>
      <c r="B45" s="639" t="s">
        <v>1033</v>
      </c>
      <c r="C45" s="509" t="s">
        <v>1030</v>
      </c>
      <c r="D45" s="511">
        <v>-1000</v>
      </c>
      <c r="E45" s="549">
        <v>0</v>
      </c>
    </row>
    <row r="46" spans="1:5" ht="13.5" thickBot="1">
      <c r="A46" s="459">
        <v>754</v>
      </c>
      <c r="B46" s="711" t="s">
        <v>12</v>
      </c>
      <c r="C46" s="714"/>
      <c r="D46" s="476">
        <v>19010</v>
      </c>
      <c r="E46" s="476">
        <v>56510</v>
      </c>
    </row>
    <row r="47" spans="1:5" ht="13.5" thickBot="1">
      <c r="A47" s="459">
        <v>75404</v>
      </c>
      <c r="B47" s="501" t="s">
        <v>1034</v>
      </c>
      <c r="C47" s="475"/>
      <c r="D47" s="491">
        <v>8250</v>
      </c>
      <c r="E47" s="476">
        <v>18750</v>
      </c>
    </row>
    <row r="48" spans="1:5" ht="12.75">
      <c r="A48" s="463"/>
      <c r="B48" s="502" t="s">
        <v>1035</v>
      </c>
      <c r="C48" s="495"/>
      <c r="D48" s="503">
        <v>8250</v>
      </c>
      <c r="E48" s="503">
        <v>18750</v>
      </c>
    </row>
    <row r="49" spans="1:5" ht="25.5">
      <c r="A49" s="463"/>
      <c r="B49" s="504" t="s">
        <v>995</v>
      </c>
      <c r="C49" s="483" t="s">
        <v>1036</v>
      </c>
      <c r="D49" s="506">
        <v>3000</v>
      </c>
      <c r="E49" s="505">
        <v>10000</v>
      </c>
    </row>
    <row r="50" spans="1:5" ht="51">
      <c r="A50" s="463"/>
      <c r="B50" s="504" t="s">
        <v>1031</v>
      </c>
      <c r="C50" s="483" t="s">
        <v>1037</v>
      </c>
      <c r="D50" s="506">
        <v>5250</v>
      </c>
      <c r="E50" s="505">
        <v>5250</v>
      </c>
    </row>
    <row r="51" spans="1:5" ht="51">
      <c r="A51" s="463"/>
      <c r="B51" s="504" t="s">
        <v>1038</v>
      </c>
      <c r="C51" s="483" t="s">
        <v>1039</v>
      </c>
      <c r="D51" s="506"/>
      <c r="E51" s="505">
        <v>500</v>
      </c>
    </row>
    <row r="52" spans="1:5" ht="26.25" thickBot="1">
      <c r="A52" s="507"/>
      <c r="B52" s="508" t="s">
        <v>1007</v>
      </c>
      <c r="C52" s="509" t="s">
        <v>1040</v>
      </c>
      <c r="D52" s="511"/>
      <c r="E52" s="510">
        <v>3000</v>
      </c>
    </row>
    <row r="53" spans="1:5" ht="13.5" thickBot="1">
      <c r="A53" s="459">
        <v>75411</v>
      </c>
      <c r="B53" s="707" t="s">
        <v>68</v>
      </c>
      <c r="C53" s="722"/>
      <c r="D53" s="491">
        <v>0</v>
      </c>
      <c r="E53" s="476">
        <v>5000</v>
      </c>
    </row>
    <row r="54" spans="1:5" ht="12.75">
      <c r="A54" s="463"/>
      <c r="B54" s="512" t="s">
        <v>1035</v>
      </c>
      <c r="C54" s="513"/>
      <c r="D54" s="514">
        <v>0</v>
      </c>
      <c r="E54" s="503">
        <v>5000</v>
      </c>
    </row>
    <row r="55" spans="1:5" ht="13.5" thickBot="1">
      <c r="A55" s="515"/>
      <c r="B55" s="516" t="s">
        <v>1041</v>
      </c>
      <c r="C55" s="517" t="s">
        <v>1042</v>
      </c>
      <c r="D55" s="514"/>
      <c r="E55" s="518">
        <v>5000</v>
      </c>
    </row>
    <row r="56" spans="1:5" ht="13.5" thickBot="1">
      <c r="A56" s="459">
        <v>75412</v>
      </c>
      <c r="B56" s="474" t="s">
        <v>1043</v>
      </c>
      <c r="C56" s="475"/>
      <c r="D56" s="491">
        <v>0</v>
      </c>
      <c r="E56" s="476">
        <v>7000</v>
      </c>
    </row>
    <row r="57" spans="1:5" ht="12.75">
      <c r="A57" s="463"/>
      <c r="B57" s="512" t="s">
        <v>1035</v>
      </c>
      <c r="C57" s="513"/>
      <c r="D57" s="514">
        <v>0</v>
      </c>
      <c r="E57" s="503">
        <v>7000</v>
      </c>
    </row>
    <row r="58" spans="1:5" ht="13.5" thickBot="1">
      <c r="A58" s="515"/>
      <c r="B58" s="519" t="s">
        <v>1044</v>
      </c>
      <c r="C58" s="517" t="s">
        <v>1045</v>
      </c>
      <c r="D58" s="514"/>
      <c r="E58" s="518">
        <v>7000</v>
      </c>
    </row>
    <row r="59" spans="1:5" ht="12.75" customHeight="1" thickBot="1">
      <c r="A59" s="520">
        <v>75416</v>
      </c>
      <c r="B59" s="522" t="s">
        <v>849</v>
      </c>
      <c r="C59" s="523"/>
      <c r="D59" s="491">
        <v>3300</v>
      </c>
      <c r="E59" s="476">
        <v>12300</v>
      </c>
    </row>
    <row r="60" spans="1:5" ht="12.75" customHeight="1">
      <c r="A60" s="466"/>
      <c r="B60" s="524" t="s">
        <v>849</v>
      </c>
      <c r="C60" s="525"/>
      <c r="D60" s="503">
        <v>3300</v>
      </c>
      <c r="E60" s="503">
        <v>12300</v>
      </c>
    </row>
    <row r="61" spans="1:5" ht="28.5" customHeight="1">
      <c r="A61" s="466"/>
      <c r="B61" s="526" t="s">
        <v>1046</v>
      </c>
      <c r="C61" s="527" t="s">
        <v>1047</v>
      </c>
      <c r="D61" s="506"/>
      <c r="E61" s="505">
        <v>2000</v>
      </c>
    </row>
    <row r="62" spans="1:5" ht="28.5" customHeight="1">
      <c r="A62" s="466"/>
      <c r="B62" s="528" t="s">
        <v>1048</v>
      </c>
      <c r="C62" s="529" t="s">
        <v>1049</v>
      </c>
      <c r="D62" s="506">
        <v>300</v>
      </c>
      <c r="E62" s="505">
        <v>300</v>
      </c>
    </row>
    <row r="63" spans="1:5" ht="23.25" customHeight="1">
      <c r="A63" s="466"/>
      <c r="B63" s="528" t="s">
        <v>1050</v>
      </c>
      <c r="C63" s="529" t="s">
        <v>1051</v>
      </c>
      <c r="D63" s="506"/>
      <c r="E63" s="484">
        <v>1000</v>
      </c>
    </row>
    <row r="64" spans="1:5" ht="30.75" customHeight="1">
      <c r="A64" s="466"/>
      <c r="B64" s="528" t="s">
        <v>1007</v>
      </c>
      <c r="C64" s="529" t="s">
        <v>1052</v>
      </c>
      <c r="D64" s="506"/>
      <c r="E64" s="484">
        <v>2000</v>
      </c>
    </row>
    <row r="65" spans="1:5" ht="36.75" customHeight="1">
      <c r="A65" s="466"/>
      <c r="B65" s="528" t="s">
        <v>1007</v>
      </c>
      <c r="C65" s="529" t="s">
        <v>1053</v>
      </c>
      <c r="D65" s="506"/>
      <c r="E65" s="484">
        <v>1000</v>
      </c>
    </row>
    <row r="66" spans="1:5" ht="25.5" customHeight="1">
      <c r="A66" s="466"/>
      <c r="B66" s="530" t="s">
        <v>1054</v>
      </c>
      <c r="C66" s="529" t="s">
        <v>1055</v>
      </c>
      <c r="D66" s="506"/>
      <c r="E66" s="484">
        <v>400</v>
      </c>
    </row>
    <row r="67" spans="1:5" ht="27.75" customHeight="1">
      <c r="A67" s="466"/>
      <c r="B67" s="530" t="s">
        <v>1054</v>
      </c>
      <c r="C67" s="529" t="s">
        <v>1056</v>
      </c>
      <c r="D67" s="506"/>
      <c r="E67" s="484">
        <v>600</v>
      </c>
    </row>
    <row r="68" spans="1:5" ht="55.5" customHeight="1">
      <c r="A68" s="466"/>
      <c r="B68" s="530" t="s">
        <v>1057</v>
      </c>
      <c r="C68" s="529" t="s">
        <v>1058</v>
      </c>
      <c r="D68" s="506">
        <v>3000</v>
      </c>
      <c r="E68" s="484">
        <v>3000</v>
      </c>
    </row>
    <row r="69" spans="1:5" ht="26.25" thickBot="1">
      <c r="A69" s="531"/>
      <c r="B69" s="532" t="s">
        <v>1019</v>
      </c>
      <c r="C69" s="533" t="s">
        <v>1059</v>
      </c>
      <c r="D69" s="534"/>
      <c r="E69" s="510">
        <v>2000</v>
      </c>
    </row>
    <row r="70" spans="1:5" ht="13.5" thickBot="1">
      <c r="A70" s="520">
        <v>75495</v>
      </c>
      <c r="B70" s="522" t="s">
        <v>468</v>
      </c>
      <c r="C70" s="523"/>
      <c r="D70" s="491">
        <v>7460</v>
      </c>
      <c r="E70" s="476">
        <v>13460</v>
      </c>
    </row>
    <row r="71" spans="1:5" ht="12.75">
      <c r="A71" s="463"/>
      <c r="B71" s="512" t="s">
        <v>1035</v>
      </c>
      <c r="C71" s="513"/>
      <c r="D71" s="514">
        <v>7460</v>
      </c>
      <c r="E71" s="503">
        <v>13460</v>
      </c>
    </row>
    <row r="72" spans="1:5" s="573" customFormat="1" ht="38.25">
      <c r="A72" s="571"/>
      <c r="B72" s="662" t="s">
        <v>1060</v>
      </c>
      <c r="C72" s="663" t="s">
        <v>1061</v>
      </c>
      <c r="D72" s="570">
        <v>-3000</v>
      </c>
      <c r="E72" s="535">
        <v>0</v>
      </c>
    </row>
    <row r="73" spans="1:5" ht="25.5">
      <c r="A73" s="463"/>
      <c r="B73" s="504" t="s">
        <v>1050</v>
      </c>
      <c r="C73" s="483" t="s">
        <v>1062</v>
      </c>
      <c r="D73" s="506">
        <v>10460</v>
      </c>
      <c r="E73" s="505">
        <v>10460</v>
      </c>
    </row>
    <row r="74" spans="1:5" ht="26.25" thickBot="1">
      <c r="A74" s="463"/>
      <c r="B74" s="504" t="s">
        <v>1063</v>
      </c>
      <c r="C74" s="483" t="s">
        <v>1064</v>
      </c>
      <c r="D74" s="485"/>
      <c r="E74" s="535">
        <v>3000</v>
      </c>
    </row>
    <row r="75" spans="1:5" ht="13.5" thickBot="1">
      <c r="A75" s="459">
        <v>801</v>
      </c>
      <c r="B75" s="474" t="s">
        <v>467</v>
      </c>
      <c r="C75" s="475"/>
      <c r="D75" s="476">
        <v>247945</v>
      </c>
      <c r="E75" s="476">
        <v>1257594</v>
      </c>
    </row>
    <row r="76" spans="1:5" ht="13.5" thickBot="1">
      <c r="A76" s="459">
        <v>80101</v>
      </c>
      <c r="B76" s="474" t="s">
        <v>573</v>
      </c>
      <c r="C76" s="523"/>
      <c r="D76" s="491">
        <v>162710</v>
      </c>
      <c r="E76" s="476">
        <v>625369</v>
      </c>
    </row>
    <row r="77" spans="1:5" s="504" customFormat="1" ht="12" customHeight="1">
      <c r="A77" s="466"/>
      <c r="B77" s="536" t="s">
        <v>1065</v>
      </c>
      <c r="C77" s="537"/>
      <c r="D77" s="503">
        <v>162710</v>
      </c>
      <c r="E77" s="503">
        <v>625369</v>
      </c>
    </row>
    <row r="78" spans="1:5" s="504" customFormat="1" ht="25.5">
      <c r="A78" s="538"/>
      <c r="B78" s="530" t="s">
        <v>1066</v>
      </c>
      <c r="C78" s="539" t="s">
        <v>1067</v>
      </c>
      <c r="D78" s="485"/>
      <c r="E78" s="484">
        <v>600</v>
      </c>
    </row>
    <row r="79" spans="1:5" s="504" customFormat="1" ht="25.5">
      <c r="A79" s="538"/>
      <c r="B79" s="530" t="s">
        <v>1066</v>
      </c>
      <c r="C79" s="539" t="s">
        <v>1067</v>
      </c>
      <c r="D79" s="485"/>
      <c r="E79" s="484">
        <v>800</v>
      </c>
    </row>
    <row r="80" spans="1:5" s="504" customFormat="1" ht="15.75" customHeight="1">
      <c r="A80" s="538"/>
      <c r="B80" s="530" t="s">
        <v>1066</v>
      </c>
      <c r="C80" s="539" t="s">
        <v>1068</v>
      </c>
      <c r="D80" s="485"/>
      <c r="E80" s="484">
        <v>5000</v>
      </c>
    </row>
    <row r="81" spans="1:5" s="504" customFormat="1" ht="12.75">
      <c r="A81" s="538"/>
      <c r="B81" s="530" t="s">
        <v>993</v>
      </c>
      <c r="C81" s="539" t="s">
        <v>1069</v>
      </c>
      <c r="D81" s="485"/>
      <c r="E81" s="484">
        <v>2500</v>
      </c>
    </row>
    <row r="82" spans="1:5" s="504" customFormat="1" ht="12.75">
      <c r="A82" s="538"/>
      <c r="B82" s="530" t="s">
        <v>993</v>
      </c>
      <c r="C82" s="539" t="s">
        <v>1070</v>
      </c>
      <c r="D82" s="485"/>
      <c r="E82" s="484">
        <v>5000</v>
      </c>
    </row>
    <row r="83" spans="1:5" s="504" customFormat="1" ht="12.75">
      <c r="A83" s="538"/>
      <c r="B83" s="530" t="s">
        <v>993</v>
      </c>
      <c r="C83" s="539" t="s">
        <v>1071</v>
      </c>
      <c r="D83" s="485"/>
      <c r="E83" s="484">
        <v>4000</v>
      </c>
    </row>
    <row r="84" spans="1:5" s="504" customFormat="1" ht="12.75">
      <c r="A84" s="538"/>
      <c r="B84" s="530" t="s">
        <v>993</v>
      </c>
      <c r="C84" s="539" t="s">
        <v>1070</v>
      </c>
      <c r="D84" s="485"/>
      <c r="E84" s="484">
        <v>1500</v>
      </c>
    </row>
    <row r="85" spans="1:5" s="504" customFormat="1" ht="12.75">
      <c r="A85" s="538"/>
      <c r="B85" s="530" t="s">
        <v>993</v>
      </c>
      <c r="C85" s="539" t="s">
        <v>1072</v>
      </c>
      <c r="D85" s="485"/>
      <c r="E85" s="484">
        <v>2500</v>
      </c>
    </row>
    <row r="86" spans="1:5" s="504" customFormat="1" ht="15" customHeight="1">
      <c r="A86" s="538"/>
      <c r="B86" s="530" t="s">
        <v>1073</v>
      </c>
      <c r="C86" s="540" t="s">
        <v>1074</v>
      </c>
      <c r="D86" s="485"/>
      <c r="E86" s="484">
        <v>2500</v>
      </c>
    </row>
    <row r="87" spans="1:5" s="504" customFormat="1" ht="25.5" customHeight="1">
      <c r="A87" s="538"/>
      <c r="B87" s="490" t="s">
        <v>1060</v>
      </c>
      <c r="C87" s="539" t="s">
        <v>1075</v>
      </c>
      <c r="D87" s="485"/>
      <c r="E87" s="484">
        <v>4000</v>
      </c>
    </row>
    <row r="88" spans="1:5" s="504" customFormat="1" ht="27.75" customHeight="1">
      <c r="A88" s="538"/>
      <c r="B88" s="490" t="s">
        <v>1060</v>
      </c>
      <c r="C88" s="539" t="s">
        <v>1076</v>
      </c>
      <c r="D88" s="485"/>
      <c r="E88" s="484">
        <v>2000</v>
      </c>
    </row>
    <row r="89" spans="1:5" s="504" customFormat="1" ht="15.75" customHeight="1">
      <c r="A89" s="538"/>
      <c r="B89" s="490" t="s">
        <v>1060</v>
      </c>
      <c r="C89" s="539" t="s">
        <v>1077</v>
      </c>
      <c r="D89" s="485"/>
      <c r="E89" s="484">
        <v>4000</v>
      </c>
    </row>
    <row r="90" spans="1:5" s="504" customFormat="1" ht="25.5">
      <c r="A90" s="538"/>
      <c r="B90" s="490" t="s">
        <v>1060</v>
      </c>
      <c r="C90" s="539" t="s">
        <v>1078</v>
      </c>
      <c r="D90" s="485"/>
      <c r="E90" s="484">
        <v>6000</v>
      </c>
    </row>
    <row r="91" spans="1:5" s="504" customFormat="1" ht="25.5">
      <c r="A91" s="538"/>
      <c r="B91" s="490" t="s">
        <v>1060</v>
      </c>
      <c r="C91" s="539" t="s">
        <v>1079</v>
      </c>
      <c r="D91" s="485"/>
      <c r="E91" s="484">
        <v>2000</v>
      </c>
    </row>
    <row r="92" spans="1:5" s="504" customFormat="1" ht="27.75" customHeight="1">
      <c r="A92" s="538"/>
      <c r="B92" s="490" t="s">
        <v>1060</v>
      </c>
      <c r="C92" s="539" t="s">
        <v>1080</v>
      </c>
      <c r="D92" s="485"/>
      <c r="E92" s="484">
        <v>6000</v>
      </c>
    </row>
    <row r="93" spans="1:5" s="504" customFormat="1" ht="25.5">
      <c r="A93" s="538"/>
      <c r="B93" s="490" t="s">
        <v>1060</v>
      </c>
      <c r="C93" s="539" t="s">
        <v>1081</v>
      </c>
      <c r="D93" s="484"/>
      <c r="E93" s="484">
        <v>6000</v>
      </c>
    </row>
    <row r="94" spans="1:5" s="504" customFormat="1" ht="12.75">
      <c r="A94" s="538"/>
      <c r="B94" s="490" t="s">
        <v>1082</v>
      </c>
      <c r="C94" s="539" t="s">
        <v>1083</v>
      </c>
      <c r="D94" s="484"/>
      <c r="E94" s="484">
        <v>3000</v>
      </c>
    </row>
    <row r="95" spans="1:6" s="504" customFormat="1" ht="12.75">
      <c r="A95" s="541"/>
      <c r="B95" s="530" t="s">
        <v>1082</v>
      </c>
      <c r="C95" s="539" t="s">
        <v>1084</v>
      </c>
      <c r="D95" s="485"/>
      <c r="E95" s="484">
        <v>15000</v>
      </c>
      <c r="F95" s="667"/>
    </row>
    <row r="96" spans="1:5" s="504" customFormat="1" ht="12.75">
      <c r="A96" s="538"/>
      <c r="B96" s="490" t="s">
        <v>1085</v>
      </c>
      <c r="C96" s="543" t="s">
        <v>1086</v>
      </c>
      <c r="D96" s="484"/>
      <c r="E96" s="484">
        <v>8000</v>
      </c>
    </row>
    <row r="97" spans="1:5" s="504" customFormat="1" ht="58.5" customHeight="1">
      <c r="A97" s="538"/>
      <c r="B97" s="530" t="s">
        <v>1033</v>
      </c>
      <c r="C97" s="539" t="s">
        <v>1087</v>
      </c>
      <c r="D97" s="485"/>
      <c r="E97" s="484">
        <v>2000</v>
      </c>
    </row>
    <row r="98" spans="1:5" s="504" customFormat="1" ht="42" customHeight="1">
      <c r="A98" s="538"/>
      <c r="B98" s="530" t="s">
        <v>1029</v>
      </c>
      <c r="C98" s="539" t="s">
        <v>1088</v>
      </c>
      <c r="D98" s="485"/>
      <c r="E98" s="484">
        <v>3500</v>
      </c>
    </row>
    <row r="99" spans="1:5" s="504" customFormat="1" ht="38.25">
      <c r="A99" s="538"/>
      <c r="B99" s="530" t="s">
        <v>1089</v>
      </c>
      <c r="C99" s="539" t="s">
        <v>1090</v>
      </c>
      <c r="D99" s="485"/>
      <c r="E99" s="484">
        <v>10000</v>
      </c>
    </row>
    <row r="100" spans="1:5" s="504" customFormat="1" ht="25.5">
      <c r="A100" s="538"/>
      <c r="B100" s="530" t="s">
        <v>1089</v>
      </c>
      <c r="C100" s="539" t="s">
        <v>1091</v>
      </c>
      <c r="D100" s="485"/>
      <c r="E100" s="484">
        <v>1500</v>
      </c>
    </row>
    <row r="101" spans="1:5" s="504" customFormat="1" ht="25.5">
      <c r="A101" s="538"/>
      <c r="B101" s="530" t="s">
        <v>1092</v>
      </c>
      <c r="C101" s="539" t="s">
        <v>1093</v>
      </c>
      <c r="D101" s="485"/>
      <c r="E101" s="484">
        <v>1000</v>
      </c>
    </row>
    <row r="102" spans="1:5" s="504" customFormat="1" ht="12" customHeight="1" thickBot="1">
      <c r="A102" s="507"/>
      <c r="B102" s="649" t="s">
        <v>1094</v>
      </c>
      <c r="C102" s="509" t="s">
        <v>1095</v>
      </c>
      <c r="D102" s="511">
        <v>20000</v>
      </c>
      <c r="E102" s="510">
        <v>20000</v>
      </c>
    </row>
    <row r="103" spans="1:5" s="504" customFormat="1" ht="25.5">
      <c r="A103" s="538"/>
      <c r="B103" s="530" t="s">
        <v>1096</v>
      </c>
      <c r="C103" s="539" t="s">
        <v>1097</v>
      </c>
      <c r="D103" s="485"/>
      <c r="E103" s="484">
        <v>500</v>
      </c>
    </row>
    <row r="104" spans="1:5" s="504" customFormat="1" ht="51">
      <c r="A104" s="538"/>
      <c r="B104" s="530" t="s">
        <v>1096</v>
      </c>
      <c r="C104" s="539" t="s">
        <v>1098</v>
      </c>
      <c r="D104" s="485"/>
      <c r="E104" s="484">
        <v>2000</v>
      </c>
    </row>
    <row r="105" spans="1:5" s="504" customFormat="1" ht="25.5">
      <c r="A105" s="538"/>
      <c r="B105" s="530" t="s">
        <v>1099</v>
      </c>
      <c r="C105" s="539" t="s">
        <v>1100</v>
      </c>
      <c r="D105" s="485"/>
      <c r="E105" s="484">
        <v>8000</v>
      </c>
    </row>
    <row r="106" spans="1:5" s="504" customFormat="1" ht="15" customHeight="1">
      <c r="A106" s="538"/>
      <c r="B106" s="530" t="s">
        <v>1101</v>
      </c>
      <c r="C106" s="540" t="s">
        <v>1102</v>
      </c>
      <c r="D106" s="485"/>
      <c r="E106" s="484">
        <v>1000</v>
      </c>
    </row>
    <row r="107" spans="1:5" s="504" customFormat="1" ht="12.75">
      <c r="A107" s="538"/>
      <c r="B107" s="530" t="s">
        <v>1101</v>
      </c>
      <c r="C107" s="540" t="s">
        <v>1103</v>
      </c>
      <c r="D107" s="485">
        <v>-14627</v>
      </c>
      <c r="E107" s="484">
        <v>0</v>
      </c>
    </row>
    <row r="108" spans="1:5" s="504" customFormat="1" ht="12.75">
      <c r="A108" s="538"/>
      <c r="B108" s="530" t="s">
        <v>1104</v>
      </c>
      <c r="C108" s="540" t="s">
        <v>1105</v>
      </c>
      <c r="D108" s="485"/>
      <c r="E108" s="484">
        <v>8000</v>
      </c>
    </row>
    <row r="109" spans="1:5" s="504" customFormat="1" ht="25.5">
      <c r="A109" s="538"/>
      <c r="B109" s="530" t="s">
        <v>1104</v>
      </c>
      <c r="C109" s="540" t="s">
        <v>1106</v>
      </c>
      <c r="D109" s="485"/>
      <c r="E109" s="484">
        <v>3582</v>
      </c>
    </row>
    <row r="110" spans="1:5" s="504" customFormat="1" ht="30" customHeight="1">
      <c r="A110" s="538"/>
      <c r="B110" s="530" t="s">
        <v>1104</v>
      </c>
      <c r="C110" s="540" t="s">
        <v>1107</v>
      </c>
      <c r="D110" s="485"/>
      <c r="E110" s="484">
        <v>8100</v>
      </c>
    </row>
    <row r="111" spans="1:5" s="504" customFormat="1" ht="12.75">
      <c r="A111" s="538"/>
      <c r="B111" s="530" t="s">
        <v>1108</v>
      </c>
      <c r="C111" s="540" t="s">
        <v>1109</v>
      </c>
      <c r="D111" s="485"/>
      <c r="E111" s="484">
        <v>23000</v>
      </c>
    </row>
    <row r="112" spans="1:5" s="504" customFormat="1" ht="29.25" customHeight="1">
      <c r="A112" s="538"/>
      <c r="B112" s="530" t="s">
        <v>1108</v>
      </c>
      <c r="C112" s="540" t="s">
        <v>1110</v>
      </c>
      <c r="D112" s="485"/>
      <c r="E112" s="484">
        <v>1500</v>
      </c>
    </row>
    <row r="113" spans="1:5" s="504" customFormat="1" ht="37.5" customHeight="1">
      <c r="A113" s="544"/>
      <c r="B113" s="530" t="s">
        <v>1108</v>
      </c>
      <c r="C113" s="542" t="s">
        <v>1111</v>
      </c>
      <c r="D113" s="484"/>
      <c r="E113" s="484">
        <v>28000</v>
      </c>
    </row>
    <row r="114" spans="1:5" s="504" customFormat="1" ht="37.5" customHeight="1">
      <c r="A114" s="544"/>
      <c r="B114" s="530" t="s">
        <v>1108</v>
      </c>
      <c r="C114" s="542" t="s">
        <v>1112</v>
      </c>
      <c r="D114" s="484">
        <v>8308</v>
      </c>
      <c r="E114" s="484">
        <v>8308</v>
      </c>
    </row>
    <row r="115" spans="1:5" s="504" customFormat="1" ht="37.5" customHeight="1">
      <c r="A115" s="544"/>
      <c r="B115" s="530" t="s">
        <v>1108</v>
      </c>
      <c r="C115" s="542" t="s">
        <v>1113</v>
      </c>
      <c r="D115" s="484">
        <v>19000</v>
      </c>
      <c r="E115" s="484">
        <v>19000</v>
      </c>
    </row>
    <row r="116" spans="1:5" s="504" customFormat="1" ht="29.25" customHeight="1">
      <c r="A116" s="544"/>
      <c r="B116" s="530" t="s">
        <v>1108</v>
      </c>
      <c r="C116" s="542" t="s">
        <v>1114</v>
      </c>
      <c r="D116" s="484">
        <v>4481</v>
      </c>
      <c r="E116" s="484">
        <v>4481</v>
      </c>
    </row>
    <row r="117" spans="1:5" s="504" customFormat="1" ht="29.25" customHeight="1">
      <c r="A117" s="544"/>
      <c r="B117" s="530" t="s">
        <v>1108</v>
      </c>
      <c r="C117" s="542" t="s">
        <v>1115</v>
      </c>
      <c r="D117" s="484">
        <v>30000</v>
      </c>
      <c r="E117" s="484">
        <v>30000</v>
      </c>
    </row>
    <row r="118" spans="1:5" s="504" customFormat="1" ht="37.5" customHeight="1">
      <c r="A118" s="544"/>
      <c r="B118" s="530" t="s">
        <v>1108</v>
      </c>
      <c r="C118" s="542" t="s">
        <v>1116</v>
      </c>
      <c r="D118" s="484">
        <v>21000</v>
      </c>
      <c r="E118" s="484">
        <v>21000</v>
      </c>
    </row>
    <row r="119" spans="1:5" s="504" customFormat="1" ht="25.5" customHeight="1">
      <c r="A119" s="544"/>
      <c r="B119" s="530" t="s">
        <v>1108</v>
      </c>
      <c r="C119" s="542" t="s">
        <v>1117</v>
      </c>
      <c r="D119" s="484"/>
      <c r="E119" s="484">
        <v>8000</v>
      </c>
    </row>
    <row r="120" spans="1:5" s="504" customFormat="1" ht="12.75">
      <c r="A120" s="538"/>
      <c r="B120" s="530" t="s">
        <v>1108</v>
      </c>
      <c r="C120" s="540" t="s">
        <v>1118</v>
      </c>
      <c r="D120" s="485"/>
      <c r="E120" s="484">
        <v>11500</v>
      </c>
    </row>
    <row r="121" spans="1:5" s="504" customFormat="1" ht="25.5">
      <c r="A121" s="538"/>
      <c r="B121" s="530" t="s">
        <v>1119</v>
      </c>
      <c r="C121" s="540" t="s">
        <v>1120</v>
      </c>
      <c r="D121" s="485"/>
      <c r="E121" s="484">
        <v>5000</v>
      </c>
    </row>
    <row r="122" spans="1:5" s="504" customFormat="1" ht="25.5">
      <c r="A122" s="538"/>
      <c r="B122" s="530" t="s">
        <v>1119</v>
      </c>
      <c r="C122" s="540" t="s">
        <v>1121</v>
      </c>
      <c r="D122" s="485"/>
      <c r="E122" s="484">
        <v>5000</v>
      </c>
    </row>
    <row r="123" spans="1:5" s="504" customFormat="1" ht="25.5">
      <c r="A123" s="538"/>
      <c r="B123" s="530" t="s">
        <v>1122</v>
      </c>
      <c r="C123" s="540" t="s">
        <v>1123</v>
      </c>
      <c r="D123" s="485">
        <v>1000</v>
      </c>
      <c r="E123" s="484">
        <v>1000</v>
      </c>
    </row>
    <row r="124" spans="1:5" s="504" customFormat="1" ht="25.5">
      <c r="A124" s="538"/>
      <c r="B124" s="530" t="s">
        <v>1122</v>
      </c>
      <c r="C124" s="540" t="s">
        <v>1124</v>
      </c>
      <c r="D124" s="485">
        <v>500</v>
      </c>
      <c r="E124" s="484">
        <v>500</v>
      </c>
    </row>
    <row r="125" spans="1:5" s="504" customFormat="1" ht="25.5">
      <c r="A125" s="538"/>
      <c r="B125" s="530" t="s">
        <v>1122</v>
      </c>
      <c r="C125" s="540" t="s">
        <v>1125</v>
      </c>
      <c r="D125" s="485">
        <v>500</v>
      </c>
      <c r="E125" s="484">
        <v>500</v>
      </c>
    </row>
    <row r="126" spans="1:5" s="504" customFormat="1" ht="25.5">
      <c r="A126" s="538"/>
      <c r="B126" s="530" t="s">
        <v>1122</v>
      </c>
      <c r="C126" s="540" t="s">
        <v>1126</v>
      </c>
      <c r="D126" s="485">
        <v>300</v>
      </c>
      <c r="E126" s="484">
        <v>300</v>
      </c>
    </row>
    <row r="127" spans="1:5" s="504" customFormat="1" ht="25.5">
      <c r="A127" s="538"/>
      <c r="B127" s="530" t="s">
        <v>1122</v>
      </c>
      <c r="C127" s="540" t="s">
        <v>1127</v>
      </c>
      <c r="D127" s="485">
        <v>200</v>
      </c>
      <c r="E127" s="484">
        <v>200</v>
      </c>
    </row>
    <row r="128" spans="1:5" s="504" customFormat="1" ht="25.5">
      <c r="A128" s="538"/>
      <c r="B128" s="530" t="s">
        <v>1122</v>
      </c>
      <c r="C128" s="540" t="s">
        <v>1128</v>
      </c>
      <c r="D128" s="485">
        <v>500</v>
      </c>
      <c r="E128" s="484">
        <v>500</v>
      </c>
    </row>
    <row r="129" spans="1:5" s="504" customFormat="1" ht="12.75">
      <c r="A129" s="538"/>
      <c r="B129" s="530" t="s">
        <v>1122</v>
      </c>
      <c r="C129" s="540" t="s">
        <v>1129</v>
      </c>
      <c r="D129" s="485">
        <v>3500</v>
      </c>
      <c r="E129" s="484">
        <v>3500</v>
      </c>
    </row>
    <row r="130" spans="1:5" s="504" customFormat="1" ht="12.75">
      <c r="A130" s="538"/>
      <c r="B130" s="505" t="s">
        <v>1130</v>
      </c>
      <c r="C130" s="540" t="s">
        <v>1131</v>
      </c>
      <c r="D130" s="485"/>
      <c r="E130" s="484">
        <v>4000</v>
      </c>
    </row>
    <row r="131" spans="1:5" s="504" customFormat="1" ht="12.75">
      <c r="A131" s="538"/>
      <c r="B131" s="505" t="s">
        <v>1130</v>
      </c>
      <c r="C131" s="540" t="s">
        <v>1132</v>
      </c>
      <c r="D131" s="485"/>
      <c r="E131" s="484">
        <v>4000</v>
      </c>
    </row>
    <row r="132" spans="1:5" s="504" customFormat="1" ht="25.5">
      <c r="A132" s="538"/>
      <c r="B132" s="505" t="s">
        <v>1130</v>
      </c>
      <c r="C132" s="540" t="s">
        <v>1133</v>
      </c>
      <c r="D132" s="485">
        <v>5500</v>
      </c>
      <c r="E132" s="484">
        <v>5500</v>
      </c>
    </row>
    <row r="133" spans="1:5" s="504" customFormat="1" ht="15.75" customHeight="1">
      <c r="A133" s="538"/>
      <c r="B133" s="530" t="s">
        <v>1048</v>
      </c>
      <c r="C133" s="540" t="s">
        <v>1134</v>
      </c>
      <c r="D133" s="485"/>
      <c r="E133" s="484">
        <v>6000</v>
      </c>
    </row>
    <row r="134" spans="1:5" s="504" customFormat="1" ht="42" customHeight="1">
      <c r="A134" s="538"/>
      <c r="B134" s="530" t="s">
        <v>1048</v>
      </c>
      <c r="C134" s="540" t="s">
        <v>1135</v>
      </c>
      <c r="D134" s="485">
        <v>3000</v>
      </c>
      <c r="E134" s="484">
        <v>3000</v>
      </c>
    </row>
    <row r="135" spans="1:5" s="504" customFormat="1" ht="27" customHeight="1">
      <c r="A135" s="538"/>
      <c r="B135" s="530" t="s">
        <v>1048</v>
      </c>
      <c r="C135" s="540" t="s">
        <v>1136</v>
      </c>
      <c r="D135" s="485">
        <v>3000</v>
      </c>
      <c r="E135" s="484">
        <v>3000</v>
      </c>
    </row>
    <row r="136" spans="1:5" s="504" customFormat="1" ht="38.25">
      <c r="A136" s="538"/>
      <c r="B136" s="530" t="s">
        <v>1137</v>
      </c>
      <c r="C136" s="540" t="s">
        <v>1138</v>
      </c>
      <c r="D136" s="485"/>
      <c r="E136" s="484">
        <v>4000</v>
      </c>
    </row>
    <row r="137" spans="1:5" s="504" customFormat="1" ht="12.75">
      <c r="A137" s="538"/>
      <c r="B137" s="530" t="s">
        <v>1005</v>
      </c>
      <c r="C137" s="540" t="s">
        <v>1139</v>
      </c>
      <c r="D137" s="485"/>
      <c r="E137" s="484">
        <v>20000</v>
      </c>
    </row>
    <row r="138" spans="1:5" s="504" customFormat="1" ht="12.75">
      <c r="A138" s="538"/>
      <c r="B138" s="530" t="s">
        <v>1005</v>
      </c>
      <c r="C138" s="540" t="s">
        <v>1140</v>
      </c>
      <c r="D138" s="485"/>
      <c r="E138" s="484">
        <v>10000</v>
      </c>
    </row>
    <row r="139" spans="1:5" s="504" customFormat="1" ht="12.75">
      <c r="A139" s="538"/>
      <c r="B139" s="530" t="s">
        <v>1005</v>
      </c>
      <c r="C139" s="540" t="s">
        <v>1141</v>
      </c>
      <c r="D139" s="485"/>
      <c r="E139" s="484">
        <v>3000</v>
      </c>
    </row>
    <row r="140" spans="1:5" s="504" customFormat="1" ht="25.5">
      <c r="A140" s="544"/>
      <c r="B140" s="505" t="s">
        <v>1142</v>
      </c>
      <c r="C140" s="540" t="s">
        <v>1143</v>
      </c>
      <c r="D140" s="485"/>
      <c r="E140" s="484">
        <v>7500</v>
      </c>
    </row>
    <row r="141" spans="1:5" s="504" customFormat="1" ht="15" customHeight="1">
      <c r="A141" s="544"/>
      <c r="B141" s="505" t="s">
        <v>1142</v>
      </c>
      <c r="C141" s="540" t="s">
        <v>1144</v>
      </c>
      <c r="D141" s="485"/>
      <c r="E141" s="484">
        <v>6000</v>
      </c>
    </row>
    <row r="142" spans="1:5" s="504" customFormat="1" ht="25.5">
      <c r="A142" s="538"/>
      <c r="B142" s="505" t="s">
        <v>1142</v>
      </c>
      <c r="C142" s="540" t="s">
        <v>1145</v>
      </c>
      <c r="D142" s="485"/>
      <c r="E142" s="484">
        <v>1200</v>
      </c>
    </row>
    <row r="143" spans="1:5" s="504" customFormat="1" ht="25.5">
      <c r="A143" s="538"/>
      <c r="B143" s="505" t="s">
        <v>1142</v>
      </c>
      <c r="C143" s="540" t="s">
        <v>1146</v>
      </c>
      <c r="D143" s="485">
        <v>3123</v>
      </c>
      <c r="E143" s="484">
        <v>3123</v>
      </c>
    </row>
    <row r="144" spans="1:5" s="504" customFormat="1" ht="12.75">
      <c r="A144" s="538"/>
      <c r="B144" s="505" t="s">
        <v>1142</v>
      </c>
      <c r="C144" s="540" t="s">
        <v>1147</v>
      </c>
      <c r="D144" s="485">
        <v>4500</v>
      </c>
      <c r="E144" s="484">
        <v>4500</v>
      </c>
    </row>
    <row r="145" spans="1:5" s="504" customFormat="1" ht="12.75" hidden="1">
      <c r="A145" s="538"/>
      <c r="B145" s="505" t="s">
        <v>1148</v>
      </c>
      <c r="C145" s="540" t="s">
        <v>1147</v>
      </c>
      <c r="D145" s="485"/>
      <c r="E145" s="484"/>
    </row>
    <row r="146" spans="1:5" s="504" customFormat="1" ht="25.5">
      <c r="A146" s="538"/>
      <c r="B146" s="530" t="s">
        <v>1050</v>
      </c>
      <c r="C146" s="540" t="s">
        <v>1149</v>
      </c>
      <c r="D146" s="485"/>
      <c r="E146" s="484">
        <v>1000</v>
      </c>
    </row>
    <row r="147" spans="1:5" s="504" customFormat="1" ht="12.75">
      <c r="A147" s="538"/>
      <c r="B147" s="530" t="s">
        <v>1050</v>
      </c>
      <c r="C147" s="540" t="s">
        <v>1150</v>
      </c>
      <c r="D147" s="485"/>
      <c r="E147" s="484">
        <v>500</v>
      </c>
    </row>
    <row r="148" spans="1:5" s="504" customFormat="1" ht="25.5">
      <c r="A148" s="538"/>
      <c r="B148" s="530" t="s">
        <v>1007</v>
      </c>
      <c r="C148" s="540" t="s">
        <v>1151</v>
      </c>
      <c r="D148" s="485"/>
      <c r="E148" s="484">
        <v>1500</v>
      </c>
    </row>
    <row r="149" spans="1:5" s="504" customFormat="1" ht="13.5" thickBot="1">
      <c r="A149" s="546"/>
      <c r="B149" s="547" t="s">
        <v>1007</v>
      </c>
      <c r="C149" s="548" t="s">
        <v>1152</v>
      </c>
      <c r="D149" s="550"/>
      <c r="E149" s="549">
        <v>2000</v>
      </c>
    </row>
    <row r="150" spans="1:5" s="504" customFormat="1" ht="25.5">
      <c r="A150" s="538"/>
      <c r="B150" s="530" t="s">
        <v>1007</v>
      </c>
      <c r="C150" s="540" t="s">
        <v>1153</v>
      </c>
      <c r="D150" s="485"/>
      <c r="E150" s="484">
        <v>1000</v>
      </c>
    </row>
    <row r="151" spans="1:5" s="504" customFormat="1" ht="25.5" customHeight="1">
      <c r="A151" s="538"/>
      <c r="B151" s="530" t="s">
        <v>1009</v>
      </c>
      <c r="C151" s="540" t="s">
        <v>1154</v>
      </c>
      <c r="D151" s="485"/>
      <c r="E151" s="484">
        <v>5500</v>
      </c>
    </row>
    <row r="152" spans="1:5" s="504" customFormat="1" ht="25.5">
      <c r="A152" s="538"/>
      <c r="B152" s="530" t="s">
        <v>1155</v>
      </c>
      <c r="C152" s="540" t="s">
        <v>1156</v>
      </c>
      <c r="D152" s="485"/>
      <c r="E152" s="484">
        <v>0</v>
      </c>
    </row>
    <row r="153" spans="1:5" s="504" customFormat="1" ht="38.25">
      <c r="A153" s="538"/>
      <c r="B153" s="530" t="s">
        <v>1155</v>
      </c>
      <c r="C153" s="540" t="s">
        <v>1157</v>
      </c>
      <c r="D153" s="485"/>
      <c r="E153" s="484">
        <v>2500</v>
      </c>
    </row>
    <row r="154" spans="1:5" s="504" customFormat="1" ht="25.5">
      <c r="A154" s="538"/>
      <c r="B154" s="530" t="s">
        <v>1155</v>
      </c>
      <c r="C154" s="540" t="s">
        <v>1158</v>
      </c>
      <c r="D154" s="485"/>
      <c r="E154" s="484">
        <v>1650</v>
      </c>
    </row>
    <row r="155" spans="1:5" s="504" customFormat="1" ht="26.25" customHeight="1">
      <c r="A155" s="538"/>
      <c r="B155" s="530" t="s">
        <v>1015</v>
      </c>
      <c r="C155" s="540" t="s">
        <v>1159</v>
      </c>
      <c r="D155" s="485">
        <v>2000</v>
      </c>
      <c r="E155" s="484">
        <v>2000</v>
      </c>
    </row>
    <row r="156" spans="1:5" s="504" customFormat="1" ht="26.25" customHeight="1">
      <c r="A156" s="538"/>
      <c r="B156" s="530" t="s">
        <v>1015</v>
      </c>
      <c r="C156" s="540" t="s">
        <v>1160</v>
      </c>
      <c r="D156" s="485">
        <v>14000</v>
      </c>
      <c r="E156" s="484">
        <v>14000</v>
      </c>
    </row>
    <row r="157" spans="1:5" s="504" customFormat="1" ht="26.25" customHeight="1">
      <c r="A157" s="538"/>
      <c r="B157" s="530" t="s">
        <v>1015</v>
      </c>
      <c r="C157" s="540" t="s">
        <v>1161</v>
      </c>
      <c r="D157" s="485">
        <v>11485</v>
      </c>
      <c r="E157" s="484">
        <v>11485</v>
      </c>
    </row>
    <row r="158" spans="1:5" s="504" customFormat="1" ht="25.5">
      <c r="A158" s="538"/>
      <c r="B158" s="530" t="s">
        <v>1162</v>
      </c>
      <c r="C158" s="540" t="s">
        <v>1163</v>
      </c>
      <c r="D158" s="485"/>
      <c r="E158" s="484">
        <v>3000</v>
      </c>
    </row>
    <row r="159" spans="1:5" s="504" customFormat="1" ht="25.5">
      <c r="A159" s="538"/>
      <c r="B159" s="530" t="s">
        <v>1162</v>
      </c>
      <c r="C159" s="540" t="s">
        <v>1164</v>
      </c>
      <c r="D159" s="485"/>
      <c r="E159" s="484">
        <v>10000</v>
      </c>
    </row>
    <row r="160" spans="1:5" s="504" customFormat="1" ht="12.75">
      <c r="A160" s="538"/>
      <c r="B160" s="530" t="s">
        <v>1162</v>
      </c>
      <c r="C160" s="540" t="s">
        <v>1165</v>
      </c>
      <c r="D160" s="485"/>
      <c r="E160" s="484">
        <v>3000</v>
      </c>
    </row>
    <row r="161" spans="1:5" s="504" customFormat="1" ht="12.75">
      <c r="A161" s="538"/>
      <c r="B161" s="530" t="s">
        <v>1162</v>
      </c>
      <c r="C161" s="540" t="s">
        <v>1166</v>
      </c>
      <c r="D161" s="485"/>
      <c r="E161" s="484">
        <v>9000</v>
      </c>
    </row>
    <row r="162" spans="1:5" s="504" customFormat="1" ht="25.5">
      <c r="A162" s="538"/>
      <c r="B162" s="530" t="s">
        <v>1167</v>
      </c>
      <c r="C162" s="540" t="s">
        <v>1168</v>
      </c>
      <c r="D162" s="485"/>
      <c r="E162" s="484">
        <v>3000</v>
      </c>
    </row>
    <row r="163" spans="1:5" s="504" customFormat="1" ht="25.5">
      <c r="A163" s="538"/>
      <c r="B163" s="530" t="s">
        <v>1169</v>
      </c>
      <c r="C163" s="540" t="s">
        <v>1170</v>
      </c>
      <c r="D163" s="485">
        <v>1000</v>
      </c>
      <c r="E163" s="484">
        <v>1000</v>
      </c>
    </row>
    <row r="164" spans="1:5" s="504" customFormat="1" ht="25.5">
      <c r="A164" s="538"/>
      <c r="B164" s="530" t="s">
        <v>1057</v>
      </c>
      <c r="C164" s="540" t="s">
        <v>1171</v>
      </c>
      <c r="D164" s="485"/>
      <c r="E164" s="484">
        <v>5000</v>
      </c>
    </row>
    <row r="165" spans="1:5" s="504" customFormat="1" ht="25.5">
      <c r="A165" s="538"/>
      <c r="B165" s="530" t="s">
        <v>1057</v>
      </c>
      <c r="C165" s="540" t="s">
        <v>1172</v>
      </c>
      <c r="D165" s="485"/>
      <c r="E165" s="484">
        <v>5000</v>
      </c>
    </row>
    <row r="166" spans="1:5" s="504" customFormat="1" ht="12.75">
      <c r="A166" s="538"/>
      <c r="B166" s="530" t="s">
        <v>1057</v>
      </c>
      <c r="C166" s="540" t="s">
        <v>1173</v>
      </c>
      <c r="D166" s="485"/>
      <c r="E166" s="484">
        <v>5000</v>
      </c>
    </row>
    <row r="167" spans="1:5" s="504" customFormat="1" ht="38.25">
      <c r="A167" s="538"/>
      <c r="B167" s="530" t="s">
        <v>1057</v>
      </c>
      <c r="C167" s="540" t="s">
        <v>1174</v>
      </c>
      <c r="D167" s="485"/>
      <c r="E167" s="484">
        <v>25000</v>
      </c>
    </row>
    <row r="168" spans="1:5" s="504" customFormat="1" ht="12.75">
      <c r="A168" s="538"/>
      <c r="B168" s="530" t="s">
        <v>1057</v>
      </c>
      <c r="C168" s="540" t="s">
        <v>1175</v>
      </c>
      <c r="D168" s="485">
        <v>9140</v>
      </c>
      <c r="E168" s="484">
        <v>9140</v>
      </c>
    </row>
    <row r="169" spans="1:5" s="504" customFormat="1" ht="12.75">
      <c r="A169" s="538"/>
      <c r="B169" s="530" t="s">
        <v>1176</v>
      </c>
      <c r="C169" s="540" t="s">
        <v>1177</v>
      </c>
      <c r="D169" s="485"/>
      <c r="E169" s="484">
        <v>10000</v>
      </c>
    </row>
    <row r="170" spans="1:5" s="504" customFormat="1" ht="25.5">
      <c r="A170" s="538"/>
      <c r="B170" s="530" t="s">
        <v>1176</v>
      </c>
      <c r="C170" s="540" t="s">
        <v>1178</v>
      </c>
      <c r="D170" s="485"/>
      <c r="E170" s="484">
        <v>4000</v>
      </c>
    </row>
    <row r="171" spans="1:5" s="504" customFormat="1" ht="12.75">
      <c r="A171" s="538"/>
      <c r="B171" s="530" t="s">
        <v>1179</v>
      </c>
      <c r="C171" s="540" t="s">
        <v>1180</v>
      </c>
      <c r="D171" s="485"/>
      <c r="E171" s="484">
        <v>1500</v>
      </c>
    </row>
    <row r="172" spans="1:5" s="504" customFormat="1" ht="12.75">
      <c r="A172" s="538"/>
      <c r="B172" s="530" t="s">
        <v>1181</v>
      </c>
      <c r="C172" s="540" t="s">
        <v>1182</v>
      </c>
      <c r="D172" s="485">
        <v>11300</v>
      </c>
      <c r="E172" s="484">
        <v>11300</v>
      </c>
    </row>
    <row r="173" spans="1:5" s="504" customFormat="1" ht="12.75">
      <c r="A173" s="538"/>
      <c r="B173" s="530" t="s">
        <v>1183</v>
      </c>
      <c r="C173" s="540" t="s">
        <v>1184</v>
      </c>
      <c r="D173" s="485"/>
      <c r="E173" s="484">
        <v>4000</v>
      </c>
    </row>
    <row r="174" spans="1:5" s="504" customFormat="1" ht="38.25">
      <c r="A174" s="538"/>
      <c r="B174" s="530" t="s">
        <v>1038</v>
      </c>
      <c r="C174" s="540" t="s">
        <v>1185</v>
      </c>
      <c r="D174" s="485"/>
      <c r="E174" s="484">
        <v>8000</v>
      </c>
    </row>
    <row r="175" spans="1:5" s="504" customFormat="1" ht="51">
      <c r="A175" s="538"/>
      <c r="B175" s="530" t="s">
        <v>1038</v>
      </c>
      <c r="C175" s="540" t="s">
        <v>1186</v>
      </c>
      <c r="D175" s="485"/>
      <c r="E175" s="484">
        <v>1500</v>
      </c>
    </row>
    <row r="176" spans="1:5" s="504" customFormat="1" ht="38.25">
      <c r="A176" s="538"/>
      <c r="B176" s="530" t="s">
        <v>1038</v>
      </c>
      <c r="C176" s="540" t="s">
        <v>1187</v>
      </c>
      <c r="D176" s="485"/>
      <c r="E176" s="484">
        <v>6600</v>
      </c>
    </row>
    <row r="177" spans="1:5" s="504" customFormat="1" ht="12.75">
      <c r="A177" s="538"/>
      <c r="B177" s="530" t="s">
        <v>1019</v>
      </c>
      <c r="C177" s="540" t="s">
        <v>1188</v>
      </c>
      <c r="D177" s="485"/>
      <c r="E177" s="484">
        <v>4000</v>
      </c>
    </row>
    <row r="178" spans="1:5" s="504" customFormat="1" ht="25.5">
      <c r="A178" s="538"/>
      <c r="B178" s="530" t="s">
        <v>1019</v>
      </c>
      <c r="C178" s="540" t="s">
        <v>1189</v>
      </c>
      <c r="D178" s="485"/>
      <c r="E178" s="484">
        <v>500</v>
      </c>
    </row>
    <row r="179" spans="1:5" s="504" customFormat="1" ht="27.75" customHeight="1">
      <c r="A179" s="538"/>
      <c r="B179" s="530" t="s">
        <v>1190</v>
      </c>
      <c r="C179" s="540" t="s">
        <v>1191</v>
      </c>
      <c r="D179" s="485"/>
      <c r="E179" s="484">
        <v>2500</v>
      </c>
    </row>
    <row r="180" spans="1:5" s="504" customFormat="1" ht="13.5" customHeight="1">
      <c r="A180" s="538"/>
      <c r="B180" s="530" t="s">
        <v>1190</v>
      </c>
      <c r="C180" s="540" t="s">
        <v>1192</v>
      </c>
      <c r="D180" s="485"/>
      <c r="E180" s="484">
        <v>2500</v>
      </c>
    </row>
    <row r="181" spans="1:5" s="504" customFormat="1" ht="24.75" customHeight="1">
      <c r="A181" s="538"/>
      <c r="B181" s="530" t="s">
        <v>1190</v>
      </c>
      <c r="C181" s="540" t="s">
        <v>1193</v>
      </c>
      <c r="D181" s="485"/>
      <c r="E181" s="484">
        <v>2500</v>
      </c>
    </row>
    <row r="182" spans="1:5" s="504" customFormat="1" ht="12.75" customHeight="1">
      <c r="A182" s="538"/>
      <c r="B182" s="530" t="s">
        <v>1190</v>
      </c>
      <c r="C182" s="540" t="s">
        <v>1194</v>
      </c>
      <c r="D182" s="485"/>
      <c r="E182" s="484">
        <v>1000</v>
      </c>
    </row>
    <row r="183" spans="1:5" s="504" customFormat="1" ht="12.75">
      <c r="A183" s="538"/>
      <c r="B183" s="530" t="s">
        <v>1190</v>
      </c>
      <c r="C183" s="540" t="s">
        <v>1192</v>
      </c>
      <c r="D183" s="485"/>
      <c r="E183" s="484">
        <v>4000</v>
      </c>
    </row>
    <row r="184" spans="1:5" s="504" customFormat="1" ht="38.25">
      <c r="A184" s="538"/>
      <c r="B184" s="530" t="s">
        <v>1190</v>
      </c>
      <c r="C184" s="540" t="s">
        <v>1195</v>
      </c>
      <c r="D184" s="485"/>
      <c r="E184" s="484">
        <v>2500</v>
      </c>
    </row>
    <row r="185" spans="1:5" s="504" customFormat="1" ht="12.75">
      <c r="A185" s="538"/>
      <c r="B185" s="530" t="s">
        <v>1190</v>
      </c>
      <c r="C185" s="540" t="s">
        <v>1196</v>
      </c>
      <c r="D185" s="485"/>
      <c r="E185" s="484">
        <v>2500</v>
      </c>
    </row>
    <row r="186" spans="1:5" s="504" customFormat="1" ht="12.75">
      <c r="A186" s="538"/>
      <c r="B186" s="530" t="s">
        <v>1190</v>
      </c>
      <c r="C186" s="540" t="s">
        <v>1197</v>
      </c>
      <c r="D186" s="485"/>
      <c r="E186" s="484">
        <v>1500</v>
      </c>
    </row>
    <row r="187" spans="1:5" s="504" customFormat="1" ht="12.75">
      <c r="A187" s="538"/>
      <c r="B187" s="530" t="s">
        <v>1190</v>
      </c>
      <c r="C187" s="540" t="s">
        <v>1196</v>
      </c>
      <c r="D187" s="485"/>
      <c r="E187" s="484">
        <v>4000</v>
      </c>
    </row>
    <row r="188" spans="1:5" s="504" customFormat="1" ht="25.5">
      <c r="A188" s="538"/>
      <c r="B188" s="530" t="s">
        <v>1198</v>
      </c>
      <c r="C188" s="540" t="s">
        <v>1199</v>
      </c>
      <c r="D188" s="485"/>
      <c r="E188" s="484">
        <v>10000</v>
      </c>
    </row>
    <row r="189" spans="1:5" s="504" customFormat="1" ht="12.75">
      <c r="A189" s="538"/>
      <c r="B189" s="530" t="s">
        <v>1198</v>
      </c>
      <c r="C189" s="540" t="s">
        <v>1200</v>
      </c>
      <c r="D189" s="485"/>
      <c r="E189" s="484">
        <v>3000</v>
      </c>
    </row>
    <row r="190" spans="1:5" s="504" customFormat="1" ht="12.75">
      <c r="A190" s="538"/>
      <c r="B190" s="530" t="s">
        <v>1198</v>
      </c>
      <c r="C190" s="540" t="s">
        <v>1200</v>
      </c>
      <c r="D190" s="485"/>
      <c r="E190" s="484">
        <v>500</v>
      </c>
    </row>
    <row r="191" spans="1:5" s="504" customFormat="1" ht="25.5">
      <c r="A191" s="538"/>
      <c r="B191" s="530" t="s">
        <v>1198</v>
      </c>
      <c r="C191" s="540" t="s">
        <v>1201</v>
      </c>
      <c r="D191" s="485"/>
      <c r="E191" s="484">
        <v>500</v>
      </c>
    </row>
    <row r="192" spans="1:5" s="504" customFormat="1" ht="25.5">
      <c r="A192" s="538"/>
      <c r="B192" s="530" t="s">
        <v>1198</v>
      </c>
      <c r="C192" s="540" t="s">
        <v>1202</v>
      </c>
      <c r="D192" s="485"/>
      <c r="E192" s="484">
        <v>3500</v>
      </c>
    </row>
    <row r="193" spans="1:5" s="504" customFormat="1" ht="12.75">
      <c r="A193" s="538"/>
      <c r="B193" s="530" t="s">
        <v>1198</v>
      </c>
      <c r="C193" s="540" t="s">
        <v>1203</v>
      </c>
      <c r="D193" s="485"/>
      <c r="E193" s="484">
        <v>3000</v>
      </c>
    </row>
    <row r="194" spans="1:5" ht="26.25" thickBot="1">
      <c r="A194" s="551"/>
      <c r="B194" s="547" t="s">
        <v>1198</v>
      </c>
      <c r="C194" s="548" t="s">
        <v>1204</v>
      </c>
      <c r="D194" s="550"/>
      <c r="E194" s="549">
        <v>3500</v>
      </c>
    </row>
    <row r="195" spans="1:5" ht="13.5" thickBot="1">
      <c r="A195" s="459">
        <v>80102</v>
      </c>
      <c r="B195" s="552" t="s">
        <v>1426</v>
      </c>
      <c r="C195" s="553"/>
      <c r="D195" s="555"/>
      <c r="E195" s="554">
        <v>32000</v>
      </c>
    </row>
    <row r="196" spans="1:5" s="504" customFormat="1" ht="14.25" customHeight="1">
      <c r="A196" s="463"/>
      <c r="B196" s="556" t="s">
        <v>1065</v>
      </c>
      <c r="C196" s="537"/>
      <c r="D196" s="503">
        <v>0</v>
      </c>
      <c r="E196" s="503">
        <v>32000</v>
      </c>
    </row>
    <row r="197" spans="1:5" s="504" customFormat="1" ht="26.25" customHeight="1">
      <c r="A197" s="463"/>
      <c r="B197" s="487" t="s">
        <v>1060</v>
      </c>
      <c r="C197" s="542" t="s">
        <v>1205</v>
      </c>
      <c r="D197" s="485"/>
      <c r="E197" s="484">
        <v>4000</v>
      </c>
    </row>
    <row r="198" spans="1:5" s="504" customFormat="1" ht="29.25" customHeight="1">
      <c r="A198" s="463"/>
      <c r="B198" s="530" t="s">
        <v>1206</v>
      </c>
      <c r="C198" s="542" t="s">
        <v>1207</v>
      </c>
      <c r="D198" s="485"/>
      <c r="E198" s="484">
        <v>10000</v>
      </c>
    </row>
    <row r="199" spans="1:5" s="504" customFormat="1" ht="30" customHeight="1">
      <c r="A199" s="463"/>
      <c r="B199" s="504" t="s">
        <v>1137</v>
      </c>
      <c r="C199" s="542" t="s">
        <v>1208</v>
      </c>
      <c r="D199" s="485"/>
      <c r="E199" s="484">
        <v>3000</v>
      </c>
    </row>
    <row r="200" spans="1:5" s="504" customFormat="1" ht="30" customHeight="1" thickBot="1">
      <c r="A200" s="507"/>
      <c r="B200" s="508" t="s">
        <v>1041</v>
      </c>
      <c r="C200" s="557" t="s">
        <v>1209</v>
      </c>
      <c r="D200" s="550"/>
      <c r="E200" s="549">
        <v>15000</v>
      </c>
    </row>
    <row r="201" spans="1:5" ht="13.5" thickBot="1">
      <c r="A201" s="459">
        <v>80104</v>
      </c>
      <c r="B201" s="474" t="s">
        <v>1210</v>
      </c>
      <c r="C201" s="475"/>
      <c r="D201" s="491">
        <v>63000</v>
      </c>
      <c r="E201" s="476">
        <v>349190</v>
      </c>
    </row>
    <row r="202" spans="1:5" s="504" customFormat="1" ht="12.75">
      <c r="A202" s="463"/>
      <c r="B202" s="556" t="s">
        <v>1065</v>
      </c>
      <c r="C202" s="558"/>
      <c r="D202" s="560">
        <v>63000</v>
      </c>
      <c r="E202" s="559">
        <v>349190</v>
      </c>
    </row>
    <row r="203" spans="1:5" s="504" customFormat="1" ht="25.5">
      <c r="A203" s="463"/>
      <c r="B203" s="504" t="s">
        <v>1211</v>
      </c>
      <c r="C203" s="561" t="s">
        <v>1212</v>
      </c>
      <c r="D203" s="506"/>
      <c r="E203" s="505">
        <v>2000</v>
      </c>
    </row>
    <row r="204" spans="1:5" s="504" customFormat="1" ht="25.5">
      <c r="A204" s="493"/>
      <c r="B204" s="541" t="s">
        <v>993</v>
      </c>
      <c r="C204" s="542" t="s">
        <v>1213</v>
      </c>
      <c r="D204" s="506"/>
      <c r="E204" s="505">
        <v>2000</v>
      </c>
    </row>
    <row r="205" spans="1:5" s="504" customFormat="1" ht="25.5">
      <c r="A205" s="493"/>
      <c r="B205" s="541" t="s">
        <v>993</v>
      </c>
      <c r="C205" s="542" t="s">
        <v>1214</v>
      </c>
      <c r="D205" s="506"/>
      <c r="E205" s="505">
        <v>3000</v>
      </c>
    </row>
    <row r="206" spans="1:5" s="504" customFormat="1" ht="25.5">
      <c r="A206" s="493"/>
      <c r="B206" s="541" t="s">
        <v>993</v>
      </c>
      <c r="C206" s="542" t="s">
        <v>1215</v>
      </c>
      <c r="D206" s="506"/>
      <c r="E206" s="505">
        <v>4000</v>
      </c>
    </row>
    <row r="207" spans="1:5" s="504" customFormat="1" ht="25.5">
      <c r="A207" s="493"/>
      <c r="B207" s="541" t="s">
        <v>993</v>
      </c>
      <c r="C207" s="542" t="s">
        <v>1216</v>
      </c>
      <c r="D207" s="506"/>
      <c r="E207" s="505">
        <v>3000</v>
      </c>
    </row>
    <row r="208" spans="1:5" s="504" customFormat="1" ht="25.5">
      <c r="A208" s="493"/>
      <c r="B208" s="487" t="s">
        <v>1060</v>
      </c>
      <c r="C208" s="483" t="s">
        <v>1217</v>
      </c>
      <c r="D208" s="506"/>
      <c r="E208" s="505">
        <v>2000</v>
      </c>
    </row>
    <row r="209" spans="1:5" s="504" customFormat="1" ht="25.5">
      <c r="A209" s="493"/>
      <c r="B209" s="487" t="s">
        <v>1060</v>
      </c>
      <c r="C209" s="483" t="s">
        <v>1218</v>
      </c>
      <c r="D209" s="506"/>
      <c r="E209" s="505">
        <v>2000</v>
      </c>
    </row>
    <row r="210" spans="1:5" s="504" customFormat="1" ht="25.5">
      <c r="A210" s="493"/>
      <c r="B210" s="487" t="s">
        <v>1060</v>
      </c>
      <c r="C210" s="483" t="s">
        <v>1219</v>
      </c>
      <c r="D210" s="506"/>
      <c r="E210" s="505">
        <v>2000</v>
      </c>
    </row>
    <row r="211" spans="1:5" s="504" customFormat="1" ht="25.5">
      <c r="A211" s="493"/>
      <c r="B211" s="487" t="s">
        <v>1060</v>
      </c>
      <c r="C211" s="483" t="s">
        <v>1220</v>
      </c>
      <c r="D211" s="506"/>
      <c r="E211" s="505">
        <v>1000</v>
      </c>
    </row>
    <row r="212" spans="1:5" s="504" customFormat="1" ht="25.5">
      <c r="A212" s="493"/>
      <c r="B212" s="487" t="s">
        <v>1060</v>
      </c>
      <c r="C212" s="483" t="s">
        <v>1221</v>
      </c>
      <c r="D212" s="506"/>
      <c r="E212" s="505">
        <v>1000</v>
      </c>
    </row>
    <row r="213" spans="1:5" s="504" customFormat="1" ht="25.5">
      <c r="A213" s="493"/>
      <c r="B213" s="487" t="s">
        <v>1060</v>
      </c>
      <c r="C213" s="483" t="s">
        <v>1222</v>
      </c>
      <c r="D213" s="506"/>
      <c r="E213" s="505">
        <v>1000</v>
      </c>
    </row>
    <row r="214" spans="1:5" s="504" customFormat="1" ht="25.5">
      <c r="A214" s="493"/>
      <c r="B214" s="487" t="s">
        <v>1060</v>
      </c>
      <c r="C214" s="483" t="s">
        <v>1223</v>
      </c>
      <c r="D214" s="506"/>
      <c r="E214" s="505">
        <v>1000</v>
      </c>
    </row>
    <row r="215" spans="1:5" s="504" customFormat="1" ht="25.5">
      <c r="A215" s="493"/>
      <c r="B215" s="487" t="s">
        <v>1060</v>
      </c>
      <c r="C215" s="483" t="s">
        <v>1224</v>
      </c>
      <c r="D215" s="506"/>
      <c r="E215" s="505">
        <v>1000</v>
      </c>
    </row>
    <row r="216" spans="1:5" s="504" customFormat="1" ht="25.5">
      <c r="A216" s="493"/>
      <c r="B216" s="541" t="s">
        <v>1225</v>
      </c>
      <c r="C216" s="483" t="s">
        <v>1226</v>
      </c>
      <c r="D216" s="506"/>
      <c r="E216" s="505">
        <v>2000</v>
      </c>
    </row>
    <row r="217" spans="1:5" s="504" customFormat="1" ht="25.5">
      <c r="A217" s="493"/>
      <c r="B217" s="541" t="s">
        <v>1225</v>
      </c>
      <c r="C217" s="483" t="s">
        <v>1227</v>
      </c>
      <c r="D217" s="506"/>
      <c r="E217" s="505">
        <v>2000</v>
      </c>
    </row>
    <row r="218" spans="1:5" s="504" customFormat="1" ht="24" customHeight="1">
      <c r="A218" s="463"/>
      <c r="B218" s="504" t="s">
        <v>1082</v>
      </c>
      <c r="C218" s="483" t="s">
        <v>1228</v>
      </c>
      <c r="D218" s="506"/>
      <c r="E218" s="505">
        <v>15000</v>
      </c>
    </row>
    <row r="219" spans="1:5" s="504" customFormat="1" ht="30" customHeight="1">
      <c r="A219" s="463"/>
      <c r="B219" s="504" t="s">
        <v>1082</v>
      </c>
      <c r="C219" s="483" t="s">
        <v>1229</v>
      </c>
      <c r="D219" s="506"/>
      <c r="E219" s="505">
        <v>13000</v>
      </c>
    </row>
    <row r="220" spans="1:5" s="504" customFormat="1" ht="30" customHeight="1">
      <c r="A220" s="463"/>
      <c r="B220" s="504" t="s">
        <v>1029</v>
      </c>
      <c r="C220" s="483" t="s">
        <v>1230</v>
      </c>
      <c r="D220" s="506"/>
      <c r="E220" s="505">
        <v>1000</v>
      </c>
    </row>
    <row r="221" spans="1:5" s="504" customFormat="1" ht="25.5">
      <c r="A221" s="493"/>
      <c r="B221" s="504" t="s">
        <v>1031</v>
      </c>
      <c r="C221" s="483" t="s">
        <v>1231</v>
      </c>
      <c r="D221" s="506"/>
      <c r="E221" s="505">
        <v>5897</v>
      </c>
    </row>
    <row r="222" spans="1:5" s="504" customFormat="1" ht="25.5">
      <c r="A222" s="493"/>
      <c r="B222" s="504" t="s">
        <v>1232</v>
      </c>
      <c r="C222" s="483" t="s">
        <v>1233</v>
      </c>
      <c r="D222" s="506">
        <v>6000</v>
      </c>
      <c r="E222" s="505">
        <v>6000</v>
      </c>
    </row>
    <row r="223" spans="1:5" s="504" customFormat="1" ht="12.75">
      <c r="A223" s="493"/>
      <c r="B223" s="504" t="s">
        <v>1234</v>
      </c>
      <c r="C223" s="483" t="s">
        <v>1235</v>
      </c>
      <c r="D223" s="506"/>
      <c r="E223" s="505">
        <v>1000</v>
      </c>
    </row>
    <row r="224" spans="1:5" s="504" customFormat="1" ht="25.5">
      <c r="A224" s="493"/>
      <c r="B224" s="541" t="s">
        <v>1236</v>
      </c>
      <c r="C224" s="483" t="s">
        <v>1237</v>
      </c>
      <c r="D224" s="506"/>
      <c r="E224" s="505">
        <v>7948</v>
      </c>
    </row>
    <row r="225" spans="1:5" s="504" customFormat="1" ht="14.25" customHeight="1">
      <c r="A225" s="493"/>
      <c r="B225" s="504" t="s">
        <v>1089</v>
      </c>
      <c r="C225" s="483" t="s">
        <v>1238</v>
      </c>
      <c r="D225" s="506"/>
      <c r="E225" s="505">
        <v>1000</v>
      </c>
    </row>
    <row r="226" spans="1:5" s="504" customFormat="1" ht="25.5">
      <c r="A226" s="493"/>
      <c r="B226" s="504" t="s">
        <v>1092</v>
      </c>
      <c r="C226" s="483" t="s">
        <v>1239</v>
      </c>
      <c r="D226" s="506"/>
      <c r="E226" s="505">
        <v>1000</v>
      </c>
    </row>
    <row r="227" spans="1:5" s="504" customFormat="1" ht="25.5">
      <c r="A227" s="493"/>
      <c r="B227" s="504" t="s">
        <v>1099</v>
      </c>
      <c r="C227" s="483" t="s">
        <v>1240</v>
      </c>
      <c r="D227" s="506"/>
      <c r="E227" s="505">
        <v>2000</v>
      </c>
    </row>
    <row r="228" spans="1:5" s="504" customFormat="1" ht="25.5">
      <c r="A228" s="493"/>
      <c r="B228" s="504" t="s">
        <v>1101</v>
      </c>
      <c r="C228" s="483" t="s">
        <v>1241</v>
      </c>
      <c r="D228" s="506"/>
      <c r="E228" s="505">
        <v>400</v>
      </c>
    </row>
    <row r="229" spans="1:5" s="504" customFormat="1" ht="25.5">
      <c r="A229" s="493"/>
      <c r="B229" s="504" t="s">
        <v>1101</v>
      </c>
      <c r="C229" s="483" t="s">
        <v>1242</v>
      </c>
      <c r="D229" s="506"/>
      <c r="E229" s="505">
        <v>8645</v>
      </c>
    </row>
    <row r="230" spans="1:5" s="504" customFormat="1" ht="25.5">
      <c r="A230" s="493"/>
      <c r="B230" s="530" t="s">
        <v>1101</v>
      </c>
      <c r="C230" s="483" t="s">
        <v>1243</v>
      </c>
      <c r="D230" s="505"/>
      <c r="E230" s="505">
        <v>4000</v>
      </c>
    </row>
    <row r="231" spans="1:5" s="504" customFormat="1" ht="25.5">
      <c r="A231" s="493"/>
      <c r="B231" s="530" t="s">
        <v>1101</v>
      </c>
      <c r="C231" s="483" t="s">
        <v>1244</v>
      </c>
      <c r="D231" s="505"/>
      <c r="E231" s="505">
        <v>1000</v>
      </c>
    </row>
    <row r="232" spans="1:5" s="504" customFormat="1" ht="25.5">
      <c r="A232" s="493"/>
      <c r="B232" s="504" t="s">
        <v>1101</v>
      </c>
      <c r="C232" s="483" t="s">
        <v>1245</v>
      </c>
      <c r="D232" s="506"/>
      <c r="E232" s="505">
        <v>1000</v>
      </c>
    </row>
    <row r="233" spans="1:5" s="504" customFormat="1" ht="25.5">
      <c r="A233" s="493"/>
      <c r="B233" s="504" t="s">
        <v>1101</v>
      </c>
      <c r="C233" s="483" t="s">
        <v>1246</v>
      </c>
      <c r="D233" s="506"/>
      <c r="E233" s="505">
        <v>1500</v>
      </c>
    </row>
    <row r="234" spans="1:5" s="504" customFormat="1" ht="25.5">
      <c r="A234" s="493"/>
      <c r="B234" s="504" t="s">
        <v>1101</v>
      </c>
      <c r="C234" s="483" t="s">
        <v>1247</v>
      </c>
      <c r="D234" s="506"/>
      <c r="E234" s="505">
        <v>1000</v>
      </c>
    </row>
    <row r="235" spans="1:5" s="504" customFormat="1" ht="25.5">
      <c r="A235" s="493"/>
      <c r="B235" s="504" t="s">
        <v>1104</v>
      </c>
      <c r="C235" s="483" t="s">
        <v>1248</v>
      </c>
      <c r="D235" s="506"/>
      <c r="E235" s="505">
        <v>2000</v>
      </c>
    </row>
    <row r="236" spans="1:5" s="504" customFormat="1" ht="25.5">
      <c r="A236" s="493"/>
      <c r="B236" s="504" t="s">
        <v>1108</v>
      </c>
      <c r="C236" s="483" t="s">
        <v>1249</v>
      </c>
      <c r="D236" s="506"/>
      <c r="E236" s="505">
        <v>5000</v>
      </c>
    </row>
    <row r="237" spans="1:5" s="504" customFormat="1" ht="25.5">
      <c r="A237" s="493"/>
      <c r="B237" s="504" t="s">
        <v>1108</v>
      </c>
      <c r="C237" s="483" t="s">
        <v>1250</v>
      </c>
      <c r="D237" s="506"/>
      <c r="E237" s="505">
        <v>1500</v>
      </c>
    </row>
    <row r="238" spans="1:5" s="504" customFormat="1" ht="25.5">
      <c r="A238" s="493"/>
      <c r="B238" s="504" t="s">
        <v>1119</v>
      </c>
      <c r="C238" s="483" t="s">
        <v>1251</v>
      </c>
      <c r="D238" s="506"/>
      <c r="E238" s="505">
        <v>1000</v>
      </c>
    </row>
    <row r="239" spans="1:5" s="504" customFormat="1" ht="25.5">
      <c r="A239" s="493"/>
      <c r="B239" s="504" t="s">
        <v>1119</v>
      </c>
      <c r="C239" s="483" t="s">
        <v>1252</v>
      </c>
      <c r="D239" s="506"/>
      <c r="E239" s="505">
        <v>4000</v>
      </c>
    </row>
    <row r="240" spans="1:5" s="504" customFormat="1" ht="25.5">
      <c r="A240" s="493"/>
      <c r="B240" s="506" t="s">
        <v>1130</v>
      </c>
      <c r="C240" s="483" t="s">
        <v>1253</v>
      </c>
      <c r="D240" s="506"/>
      <c r="E240" s="505">
        <v>1000</v>
      </c>
    </row>
    <row r="241" spans="1:5" s="504" customFormat="1" ht="25.5">
      <c r="A241" s="493"/>
      <c r="B241" s="506" t="s">
        <v>1130</v>
      </c>
      <c r="C241" s="483" t="s">
        <v>1254</v>
      </c>
      <c r="D241" s="506"/>
      <c r="E241" s="505">
        <v>1000</v>
      </c>
    </row>
    <row r="242" spans="1:5" s="504" customFormat="1" ht="25.5">
      <c r="A242" s="493"/>
      <c r="B242" s="506" t="s">
        <v>1130</v>
      </c>
      <c r="C242" s="483" t="s">
        <v>1255</v>
      </c>
      <c r="D242" s="506"/>
      <c r="E242" s="505">
        <v>1000</v>
      </c>
    </row>
    <row r="243" spans="1:5" s="504" customFormat="1" ht="25.5">
      <c r="A243" s="493"/>
      <c r="B243" s="506" t="s">
        <v>1130</v>
      </c>
      <c r="C243" s="483" t="s">
        <v>1256</v>
      </c>
      <c r="D243" s="506"/>
      <c r="E243" s="505">
        <v>1000</v>
      </c>
    </row>
    <row r="244" spans="1:5" s="504" customFormat="1" ht="26.25" thickBot="1">
      <c r="A244" s="461"/>
      <c r="B244" s="511" t="s">
        <v>1048</v>
      </c>
      <c r="C244" s="509" t="s">
        <v>1257</v>
      </c>
      <c r="D244" s="511"/>
      <c r="E244" s="510">
        <v>6000</v>
      </c>
    </row>
    <row r="245" spans="1:5" s="504" customFormat="1" ht="25.5">
      <c r="A245" s="493"/>
      <c r="B245" s="506" t="s">
        <v>1048</v>
      </c>
      <c r="C245" s="483" t="s">
        <v>1258</v>
      </c>
      <c r="D245" s="506"/>
      <c r="E245" s="505">
        <v>6000</v>
      </c>
    </row>
    <row r="246" spans="1:5" s="504" customFormat="1" ht="25.5">
      <c r="A246" s="493"/>
      <c r="B246" s="506" t="s">
        <v>1048</v>
      </c>
      <c r="C246" s="483" t="s">
        <v>1259</v>
      </c>
      <c r="D246" s="506">
        <v>2000</v>
      </c>
      <c r="E246" s="505">
        <v>2000</v>
      </c>
    </row>
    <row r="247" spans="1:5" s="504" customFormat="1" ht="25.5">
      <c r="A247" s="493"/>
      <c r="B247" s="506" t="s">
        <v>1260</v>
      </c>
      <c r="C247" s="483" t="s">
        <v>1261</v>
      </c>
      <c r="D247" s="506"/>
      <c r="E247" s="505">
        <v>5000</v>
      </c>
    </row>
    <row r="248" spans="1:5" s="504" customFormat="1" ht="25.5">
      <c r="A248" s="493"/>
      <c r="B248" s="506" t="s">
        <v>1005</v>
      </c>
      <c r="C248" s="483" t="s">
        <v>1262</v>
      </c>
      <c r="D248" s="506"/>
      <c r="E248" s="505">
        <v>15000</v>
      </c>
    </row>
    <row r="249" spans="1:5" s="504" customFormat="1" ht="25.5">
      <c r="A249" s="493"/>
      <c r="B249" s="506" t="s">
        <v>1005</v>
      </c>
      <c r="C249" s="483" t="s">
        <v>1263</v>
      </c>
      <c r="D249" s="506"/>
      <c r="E249" s="505">
        <v>15000</v>
      </c>
    </row>
    <row r="250" spans="1:5" s="504" customFormat="1" ht="25.5">
      <c r="A250" s="493"/>
      <c r="B250" s="506" t="s">
        <v>1264</v>
      </c>
      <c r="C250" s="483" t="s">
        <v>1265</v>
      </c>
      <c r="D250" s="506">
        <v>500</v>
      </c>
      <c r="E250" s="505">
        <v>500</v>
      </c>
    </row>
    <row r="251" spans="1:5" s="504" customFormat="1" ht="25.5">
      <c r="A251" s="493"/>
      <c r="B251" s="506" t="s">
        <v>1009</v>
      </c>
      <c r="C251" s="483" t="s">
        <v>1266</v>
      </c>
      <c r="D251" s="506"/>
      <c r="E251" s="505">
        <v>2000</v>
      </c>
    </row>
    <row r="252" spans="1:5" s="504" customFormat="1" ht="27" customHeight="1">
      <c r="A252" s="493"/>
      <c r="B252" s="506" t="s">
        <v>1009</v>
      </c>
      <c r="C252" s="483" t="s">
        <v>1267</v>
      </c>
      <c r="D252" s="506"/>
      <c r="E252" s="505">
        <v>2000</v>
      </c>
    </row>
    <row r="253" spans="1:5" s="504" customFormat="1" ht="27" customHeight="1">
      <c r="A253" s="493"/>
      <c r="B253" s="562" t="s">
        <v>1015</v>
      </c>
      <c r="C253" s="483" t="s">
        <v>1268</v>
      </c>
      <c r="D253" s="506">
        <v>10000</v>
      </c>
      <c r="E253" s="505">
        <v>10000</v>
      </c>
    </row>
    <row r="254" spans="1:5" s="504" customFormat="1" ht="25.5">
      <c r="A254" s="493"/>
      <c r="B254" s="504" t="s">
        <v>1155</v>
      </c>
      <c r="C254" s="483" t="s">
        <v>1269</v>
      </c>
      <c r="D254" s="506"/>
      <c r="E254" s="505">
        <v>2500</v>
      </c>
    </row>
    <row r="255" spans="1:5" s="504" customFormat="1" ht="24.75" customHeight="1">
      <c r="A255" s="493"/>
      <c r="B255" s="504" t="s">
        <v>1155</v>
      </c>
      <c r="C255" s="483" t="s">
        <v>1270</v>
      </c>
      <c r="D255" s="506"/>
      <c r="E255" s="505">
        <v>2800</v>
      </c>
    </row>
    <row r="256" spans="1:5" s="504" customFormat="1" ht="25.5">
      <c r="A256" s="493"/>
      <c r="B256" s="504" t="s">
        <v>1162</v>
      </c>
      <c r="C256" s="483" t="s">
        <v>1271</v>
      </c>
      <c r="D256" s="506"/>
      <c r="E256" s="505">
        <v>3000</v>
      </c>
    </row>
    <row r="257" spans="1:5" s="504" customFormat="1" ht="38.25">
      <c r="A257" s="493"/>
      <c r="B257" s="504" t="s">
        <v>1162</v>
      </c>
      <c r="C257" s="483" t="s">
        <v>1272</v>
      </c>
      <c r="D257" s="506"/>
      <c r="E257" s="505">
        <v>10000</v>
      </c>
    </row>
    <row r="258" spans="1:5" s="504" customFormat="1" ht="25.5">
      <c r="A258" s="493"/>
      <c r="B258" s="504" t="s">
        <v>1162</v>
      </c>
      <c r="C258" s="483" t="s">
        <v>1273</v>
      </c>
      <c r="D258" s="506"/>
      <c r="E258" s="505">
        <v>3000</v>
      </c>
    </row>
    <row r="259" spans="1:5" s="504" customFormat="1" ht="25.5">
      <c r="A259" s="493"/>
      <c r="B259" s="504" t="s">
        <v>1162</v>
      </c>
      <c r="C259" s="483" t="s">
        <v>1274</v>
      </c>
      <c r="D259" s="506"/>
      <c r="E259" s="505">
        <v>3000</v>
      </c>
    </row>
    <row r="260" spans="1:5" s="504" customFormat="1" ht="25.5">
      <c r="A260" s="493"/>
      <c r="B260" s="504" t="s">
        <v>1162</v>
      </c>
      <c r="C260" s="483" t="s">
        <v>1275</v>
      </c>
      <c r="D260" s="506"/>
      <c r="E260" s="505">
        <v>6500</v>
      </c>
    </row>
    <row r="261" spans="1:5" s="504" customFormat="1" ht="25.5">
      <c r="A261" s="493"/>
      <c r="B261" s="504" t="s">
        <v>1162</v>
      </c>
      <c r="C261" s="483" t="s">
        <v>1276</v>
      </c>
      <c r="D261" s="506"/>
      <c r="E261" s="505">
        <v>3000</v>
      </c>
    </row>
    <row r="262" spans="1:5" s="504" customFormat="1" ht="25.5">
      <c r="A262" s="493"/>
      <c r="B262" s="504" t="s">
        <v>1162</v>
      </c>
      <c r="C262" s="483" t="s">
        <v>1277</v>
      </c>
      <c r="D262" s="506"/>
      <c r="E262" s="505">
        <v>6500</v>
      </c>
    </row>
    <row r="263" spans="1:5" s="504" customFormat="1" ht="25.5">
      <c r="A263" s="493"/>
      <c r="B263" s="504" t="s">
        <v>1162</v>
      </c>
      <c r="C263" s="483" t="s">
        <v>1278</v>
      </c>
      <c r="D263" s="506"/>
      <c r="E263" s="505">
        <v>12000</v>
      </c>
    </row>
    <row r="264" spans="1:5" s="504" customFormat="1" ht="25.5">
      <c r="A264" s="493"/>
      <c r="B264" s="504" t="s">
        <v>1162</v>
      </c>
      <c r="C264" s="483" t="s">
        <v>1279</v>
      </c>
      <c r="D264" s="506"/>
      <c r="E264" s="505">
        <v>12000</v>
      </c>
    </row>
    <row r="265" spans="1:5" s="504" customFormat="1" ht="25.5">
      <c r="A265" s="493"/>
      <c r="B265" s="504" t="s">
        <v>1167</v>
      </c>
      <c r="C265" s="483" t="s">
        <v>1280</v>
      </c>
      <c r="D265" s="506"/>
      <c r="E265" s="505">
        <v>2000</v>
      </c>
    </row>
    <row r="266" spans="1:5" s="504" customFormat="1" ht="25.5">
      <c r="A266" s="493"/>
      <c r="B266" s="504" t="s">
        <v>1167</v>
      </c>
      <c r="C266" s="483" t="s">
        <v>1483</v>
      </c>
      <c r="D266" s="506"/>
      <c r="E266" s="505">
        <v>2000</v>
      </c>
    </row>
    <row r="267" spans="1:5" s="504" customFormat="1" ht="25.5">
      <c r="A267" s="493"/>
      <c r="B267" s="506" t="s">
        <v>1057</v>
      </c>
      <c r="C267" s="483" t="s">
        <v>1484</v>
      </c>
      <c r="D267" s="506"/>
      <c r="E267" s="505">
        <v>2000</v>
      </c>
    </row>
    <row r="268" spans="1:5" s="504" customFormat="1" ht="25.5">
      <c r="A268" s="493"/>
      <c r="B268" s="506" t="s">
        <v>1057</v>
      </c>
      <c r="C268" s="483" t="s">
        <v>1485</v>
      </c>
      <c r="D268" s="506"/>
      <c r="E268" s="505">
        <v>2000</v>
      </c>
    </row>
    <row r="269" spans="1:5" s="504" customFormat="1" ht="25.5">
      <c r="A269" s="493"/>
      <c r="B269" s="506" t="s">
        <v>1057</v>
      </c>
      <c r="C269" s="483" t="s">
        <v>1486</v>
      </c>
      <c r="D269" s="506">
        <v>5000</v>
      </c>
      <c r="E269" s="505">
        <v>5000</v>
      </c>
    </row>
    <row r="270" spans="1:5" s="504" customFormat="1" ht="27.75" customHeight="1">
      <c r="A270" s="493"/>
      <c r="B270" s="506" t="s">
        <v>1057</v>
      </c>
      <c r="C270" s="483" t="s">
        <v>1487</v>
      </c>
      <c r="D270" s="506">
        <v>2000</v>
      </c>
      <c r="E270" s="505">
        <v>2000</v>
      </c>
    </row>
    <row r="271" spans="1:5" s="504" customFormat="1" ht="25.5">
      <c r="A271" s="493"/>
      <c r="B271" s="506" t="s">
        <v>1169</v>
      </c>
      <c r="C271" s="483" t="s">
        <v>1488</v>
      </c>
      <c r="D271" s="506"/>
      <c r="E271" s="505">
        <v>4000</v>
      </c>
    </row>
    <row r="272" spans="1:5" s="504" customFormat="1" ht="25.5">
      <c r="A272" s="493"/>
      <c r="B272" s="506" t="s">
        <v>1489</v>
      </c>
      <c r="C272" s="483" t="s">
        <v>1490</v>
      </c>
      <c r="D272" s="506"/>
      <c r="E272" s="505">
        <v>4000</v>
      </c>
    </row>
    <row r="273" spans="1:5" s="504" customFormat="1" ht="25.5">
      <c r="A273" s="493"/>
      <c r="B273" s="506" t="s">
        <v>1491</v>
      </c>
      <c r="C273" s="483" t="s">
        <v>1492</v>
      </c>
      <c r="D273" s="506"/>
      <c r="E273" s="505">
        <v>2500</v>
      </c>
    </row>
    <row r="274" spans="1:5" s="504" customFormat="1" ht="25.5" customHeight="1">
      <c r="A274" s="493"/>
      <c r="B274" s="506" t="s">
        <v>1183</v>
      </c>
      <c r="C274" s="483" t="s">
        <v>1493</v>
      </c>
      <c r="D274" s="506"/>
      <c r="E274" s="505">
        <v>2500</v>
      </c>
    </row>
    <row r="275" spans="1:5" s="504" customFormat="1" ht="25.5" customHeight="1">
      <c r="A275" s="493"/>
      <c r="B275" s="506" t="s">
        <v>1181</v>
      </c>
      <c r="C275" s="483" t="s">
        <v>1494</v>
      </c>
      <c r="D275" s="506">
        <v>11000</v>
      </c>
      <c r="E275" s="505">
        <v>11000</v>
      </c>
    </row>
    <row r="276" spans="1:5" s="504" customFormat="1" ht="25.5" customHeight="1">
      <c r="A276" s="493"/>
      <c r="B276" s="506" t="s">
        <v>1181</v>
      </c>
      <c r="C276" s="483" t="s">
        <v>1495</v>
      </c>
      <c r="D276" s="506">
        <v>14000</v>
      </c>
      <c r="E276" s="505">
        <v>14000</v>
      </c>
    </row>
    <row r="277" spans="1:5" s="504" customFormat="1" ht="38.25" customHeight="1">
      <c r="A277" s="493"/>
      <c r="B277" s="506" t="s">
        <v>1181</v>
      </c>
      <c r="C277" s="483" t="s">
        <v>1496</v>
      </c>
      <c r="D277" s="506">
        <v>12500</v>
      </c>
      <c r="E277" s="505">
        <v>12500</v>
      </c>
    </row>
    <row r="278" spans="1:5" s="504" customFormat="1" ht="16.5" customHeight="1">
      <c r="A278" s="493"/>
      <c r="B278" s="506" t="s">
        <v>1019</v>
      </c>
      <c r="C278" s="483" t="s">
        <v>1497</v>
      </c>
      <c r="D278" s="506"/>
      <c r="E278" s="505">
        <v>1000</v>
      </c>
    </row>
    <row r="279" spans="1:5" s="504" customFormat="1" ht="25.5">
      <c r="A279" s="493"/>
      <c r="B279" s="506" t="s">
        <v>1190</v>
      </c>
      <c r="C279" s="483" t="s">
        <v>1498</v>
      </c>
      <c r="D279" s="506"/>
      <c r="E279" s="505">
        <v>1000</v>
      </c>
    </row>
    <row r="280" spans="1:5" s="504" customFormat="1" ht="25.5">
      <c r="A280" s="493"/>
      <c r="B280" s="506" t="s">
        <v>1190</v>
      </c>
      <c r="C280" s="483" t="s">
        <v>1499</v>
      </c>
      <c r="D280" s="506"/>
      <c r="E280" s="505">
        <v>1000</v>
      </c>
    </row>
    <row r="281" spans="1:5" s="504" customFormat="1" ht="15.75" customHeight="1">
      <c r="A281" s="463"/>
      <c r="B281" s="504" t="s">
        <v>1190</v>
      </c>
      <c r="C281" s="483" t="s">
        <v>1500</v>
      </c>
      <c r="D281" s="506"/>
      <c r="E281" s="505">
        <v>10000</v>
      </c>
    </row>
    <row r="282" spans="1:5" s="504" customFormat="1" ht="30" customHeight="1">
      <c r="A282" s="463"/>
      <c r="B282" s="504" t="s">
        <v>1190</v>
      </c>
      <c r="C282" s="483" t="s">
        <v>1501</v>
      </c>
      <c r="D282" s="506"/>
      <c r="E282" s="505">
        <v>12000</v>
      </c>
    </row>
    <row r="283" spans="1:5" s="504" customFormat="1" ht="59.25" customHeight="1">
      <c r="A283" s="463"/>
      <c r="B283" s="504" t="s">
        <v>1502</v>
      </c>
      <c r="C283" s="483" t="s">
        <v>1503</v>
      </c>
      <c r="D283" s="506"/>
      <c r="E283" s="505">
        <v>10000</v>
      </c>
    </row>
    <row r="284" spans="1:5" s="504" customFormat="1" ht="26.25" thickBot="1">
      <c r="A284" s="493"/>
      <c r="B284" s="506" t="s">
        <v>1502</v>
      </c>
      <c r="C284" s="483" t="s">
        <v>1504</v>
      </c>
      <c r="D284" s="506"/>
      <c r="E284" s="505">
        <v>3000</v>
      </c>
    </row>
    <row r="285" spans="1:5" ht="13.5" thickBot="1">
      <c r="A285" s="459">
        <v>80110</v>
      </c>
      <c r="B285" s="474" t="s">
        <v>518</v>
      </c>
      <c r="C285" s="475"/>
      <c r="D285" s="491">
        <v>12985</v>
      </c>
      <c r="E285" s="476">
        <v>169285</v>
      </c>
    </row>
    <row r="286" spans="1:5" s="504" customFormat="1" ht="15" customHeight="1">
      <c r="A286" s="463"/>
      <c r="B286" s="556" t="s">
        <v>1065</v>
      </c>
      <c r="C286" s="558"/>
      <c r="D286" s="514">
        <v>12985</v>
      </c>
      <c r="E286" s="503">
        <v>169285</v>
      </c>
    </row>
    <row r="287" spans="1:5" s="504" customFormat="1" ht="25.5">
      <c r="A287" s="493"/>
      <c r="B287" s="487" t="s">
        <v>1060</v>
      </c>
      <c r="C287" s="542" t="s">
        <v>1505</v>
      </c>
      <c r="D287" s="506"/>
      <c r="E287" s="484">
        <v>6000</v>
      </c>
    </row>
    <row r="288" spans="1:5" s="504" customFormat="1" ht="31.5" customHeight="1" thickBot="1">
      <c r="A288" s="461"/>
      <c r="B288" s="508" t="s">
        <v>1082</v>
      </c>
      <c r="C288" s="509" t="s">
        <v>1506</v>
      </c>
      <c r="D288" s="511"/>
      <c r="E288" s="549">
        <v>5800</v>
      </c>
    </row>
    <row r="289" spans="1:5" s="504" customFormat="1" ht="12.75">
      <c r="A289" s="544"/>
      <c r="B289" s="504" t="s">
        <v>1031</v>
      </c>
      <c r="C289" s="542" t="s">
        <v>1507</v>
      </c>
      <c r="D289" s="485"/>
      <c r="E289" s="484">
        <v>4000</v>
      </c>
    </row>
    <row r="290" spans="1:5" s="504" customFormat="1" ht="12.75">
      <c r="A290" s="544"/>
      <c r="B290" s="504" t="s">
        <v>1031</v>
      </c>
      <c r="C290" s="542" t="s">
        <v>1508</v>
      </c>
      <c r="D290" s="485"/>
      <c r="E290" s="484">
        <v>4000</v>
      </c>
    </row>
    <row r="291" spans="1:5" s="504" customFormat="1" ht="25.5">
      <c r="A291" s="544"/>
      <c r="B291" s="543" t="s">
        <v>1092</v>
      </c>
      <c r="C291" s="483" t="s">
        <v>1509</v>
      </c>
      <c r="D291" s="485"/>
      <c r="E291" s="484">
        <v>1000</v>
      </c>
    </row>
    <row r="292" spans="1:5" s="504" customFormat="1" ht="26.25" customHeight="1">
      <c r="A292" s="493"/>
      <c r="B292" s="504" t="s">
        <v>1510</v>
      </c>
      <c r="C292" s="483" t="s">
        <v>1511</v>
      </c>
      <c r="D292" s="506"/>
      <c r="E292" s="484">
        <v>3000</v>
      </c>
    </row>
    <row r="293" spans="1:5" s="504" customFormat="1" ht="29.25" customHeight="1">
      <c r="A293" s="493"/>
      <c r="B293" s="505" t="s">
        <v>1512</v>
      </c>
      <c r="C293" s="483" t="s">
        <v>1513</v>
      </c>
      <c r="D293" s="506"/>
      <c r="E293" s="484">
        <v>500</v>
      </c>
    </row>
    <row r="294" spans="1:5" s="504" customFormat="1" ht="25.5">
      <c r="A294" s="493"/>
      <c r="B294" s="506" t="s">
        <v>1101</v>
      </c>
      <c r="C294" s="483" t="s">
        <v>1514</v>
      </c>
      <c r="D294" s="506"/>
      <c r="E294" s="484">
        <v>3000</v>
      </c>
    </row>
    <row r="295" spans="1:5" s="504" customFormat="1" ht="25.5">
      <c r="A295" s="493"/>
      <c r="B295" s="506" t="s">
        <v>1101</v>
      </c>
      <c r="C295" s="483" t="s">
        <v>1515</v>
      </c>
      <c r="D295" s="506"/>
      <c r="E295" s="484">
        <v>2000</v>
      </c>
    </row>
    <row r="296" spans="1:5" s="504" customFormat="1" ht="26.25" customHeight="1">
      <c r="A296" s="493"/>
      <c r="B296" s="562" t="s">
        <v>1108</v>
      </c>
      <c r="C296" s="483" t="s">
        <v>1516</v>
      </c>
      <c r="D296" s="506"/>
      <c r="E296" s="484">
        <v>8000</v>
      </c>
    </row>
    <row r="297" spans="1:5" s="504" customFormat="1" ht="25.5">
      <c r="A297" s="493"/>
      <c r="B297" s="504" t="s">
        <v>1119</v>
      </c>
      <c r="C297" s="483" t="s">
        <v>1517</v>
      </c>
      <c r="D297" s="506"/>
      <c r="E297" s="484">
        <v>5000</v>
      </c>
    </row>
    <row r="298" spans="1:5" s="504" customFormat="1" ht="25.5">
      <c r="A298" s="493"/>
      <c r="B298" s="504" t="s">
        <v>1130</v>
      </c>
      <c r="C298" s="483" t="s">
        <v>1518</v>
      </c>
      <c r="D298" s="506"/>
      <c r="E298" s="484">
        <v>4000</v>
      </c>
    </row>
    <row r="299" spans="1:5" s="504" customFormat="1" ht="12.75">
      <c r="A299" s="493"/>
      <c r="B299" s="504" t="s">
        <v>1048</v>
      </c>
      <c r="C299" s="483" t="s">
        <v>1519</v>
      </c>
      <c r="D299" s="506"/>
      <c r="E299" s="484">
        <v>6000</v>
      </c>
    </row>
    <row r="300" spans="1:5" s="504" customFormat="1" ht="12.75">
      <c r="A300" s="493"/>
      <c r="B300" s="504" t="s">
        <v>1048</v>
      </c>
      <c r="C300" s="483" t="s">
        <v>1520</v>
      </c>
      <c r="D300" s="506">
        <v>300</v>
      </c>
      <c r="E300" s="484">
        <v>300</v>
      </c>
    </row>
    <row r="301" spans="1:5" s="504" customFormat="1" ht="12.75">
      <c r="A301" s="493"/>
      <c r="B301" s="563" t="s">
        <v>1005</v>
      </c>
      <c r="C301" s="529" t="s">
        <v>1521</v>
      </c>
      <c r="D301" s="506"/>
      <c r="E301" s="484">
        <v>20000</v>
      </c>
    </row>
    <row r="302" spans="1:5" s="504" customFormat="1" ht="12.75">
      <c r="A302" s="493"/>
      <c r="B302" s="563" t="s">
        <v>1522</v>
      </c>
      <c r="C302" s="529" t="s">
        <v>1523</v>
      </c>
      <c r="D302" s="506">
        <v>1200</v>
      </c>
      <c r="E302" s="484">
        <v>1200</v>
      </c>
    </row>
    <row r="303" spans="1:5" s="504" customFormat="1" ht="25.5">
      <c r="A303" s="493"/>
      <c r="B303" s="505" t="s">
        <v>1050</v>
      </c>
      <c r="C303" s="483" t="s">
        <v>1524</v>
      </c>
      <c r="D303" s="506"/>
      <c r="E303" s="484">
        <v>1500</v>
      </c>
    </row>
    <row r="304" spans="1:5" s="504" customFormat="1" ht="25.5">
      <c r="A304" s="493"/>
      <c r="B304" s="504" t="s">
        <v>1007</v>
      </c>
      <c r="C304" s="483" t="s">
        <v>1524</v>
      </c>
      <c r="D304" s="506"/>
      <c r="E304" s="484">
        <v>20000</v>
      </c>
    </row>
    <row r="305" spans="1:5" s="504" customFormat="1" ht="25.5">
      <c r="A305" s="493"/>
      <c r="B305" s="504" t="s">
        <v>1007</v>
      </c>
      <c r="C305" s="483" t="s">
        <v>1525</v>
      </c>
      <c r="D305" s="506"/>
      <c r="E305" s="484">
        <v>20000</v>
      </c>
    </row>
    <row r="306" spans="1:5" s="504" customFormat="1" ht="25.5">
      <c r="A306" s="493"/>
      <c r="B306" s="504" t="s">
        <v>1007</v>
      </c>
      <c r="C306" s="483" t="s">
        <v>1526</v>
      </c>
      <c r="D306" s="506"/>
      <c r="E306" s="484">
        <v>6000</v>
      </c>
    </row>
    <row r="307" spans="1:5" s="504" customFormat="1" ht="25.5" customHeight="1">
      <c r="A307" s="493"/>
      <c r="B307" s="504" t="s">
        <v>1007</v>
      </c>
      <c r="C307" s="483" t="s">
        <v>1527</v>
      </c>
      <c r="D307" s="506"/>
      <c r="E307" s="484">
        <v>1000</v>
      </c>
    </row>
    <row r="308" spans="1:5" s="504" customFormat="1" ht="25.5">
      <c r="A308" s="493"/>
      <c r="B308" s="504" t="s">
        <v>1009</v>
      </c>
      <c r="C308" s="483" t="s">
        <v>1524</v>
      </c>
      <c r="D308" s="506"/>
      <c r="E308" s="484">
        <v>5000</v>
      </c>
    </row>
    <row r="309" spans="1:5" s="504" customFormat="1" ht="30" customHeight="1">
      <c r="A309" s="493"/>
      <c r="B309" s="504" t="s">
        <v>1528</v>
      </c>
      <c r="C309" s="483" t="s">
        <v>1529</v>
      </c>
      <c r="D309" s="506"/>
      <c r="E309" s="484">
        <v>3000</v>
      </c>
    </row>
    <row r="310" spans="1:5" s="504" customFormat="1" ht="30" customHeight="1">
      <c r="A310" s="493"/>
      <c r="B310" s="504" t="s">
        <v>1530</v>
      </c>
      <c r="C310" s="483" t="s">
        <v>1531</v>
      </c>
      <c r="D310" s="506">
        <v>11485</v>
      </c>
      <c r="E310" s="484">
        <v>11485</v>
      </c>
    </row>
    <row r="311" spans="1:5" s="504" customFormat="1" ht="25.5">
      <c r="A311" s="493"/>
      <c r="B311" s="504" t="s">
        <v>1041</v>
      </c>
      <c r="C311" s="483" t="s">
        <v>1532</v>
      </c>
      <c r="D311" s="506"/>
      <c r="E311" s="484">
        <v>2000</v>
      </c>
    </row>
    <row r="312" spans="1:5" s="504" customFormat="1" ht="25.5">
      <c r="A312" s="493"/>
      <c r="B312" s="504" t="s">
        <v>1167</v>
      </c>
      <c r="C312" s="483" t="s">
        <v>1533</v>
      </c>
      <c r="D312" s="506"/>
      <c r="E312" s="484">
        <v>3000</v>
      </c>
    </row>
    <row r="313" spans="1:5" s="504" customFormat="1" ht="25.5">
      <c r="A313" s="493"/>
      <c r="B313" s="504" t="s">
        <v>1489</v>
      </c>
      <c r="C313" s="483" t="s">
        <v>1534</v>
      </c>
      <c r="D313" s="506"/>
      <c r="E313" s="484">
        <v>5000</v>
      </c>
    </row>
    <row r="314" spans="1:5" s="504" customFormat="1" ht="15.75" customHeight="1">
      <c r="A314" s="493"/>
      <c r="B314" s="504" t="s">
        <v>1176</v>
      </c>
      <c r="C314" s="483" t="s">
        <v>1535</v>
      </c>
      <c r="D314" s="506"/>
      <c r="E314" s="484">
        <v>11000</v>
      </c>
    </row>
    <row r="315" spans="1:5" s="504" customFormat="1" ht="25.5">
      <c r="A315" s="493"/>
      <c r="B315" s="505" t="s">
        <v>1179</v>
      </c>
      <c r="C315" s="483" t="s">
        <v>1536</v>
      </c>
      <c r="D315" s="506"/>
      <c r="E315" s="484">
        <v>1000</v>
      </c>
    </row>
    <row r="316" spans="1:5" s="504" customFormat="1" ht="25.5">
      <c r="A316" s="493"/>
      <c r="B316" s="505" t="s">
        <v>1019</v>
      </c>
      <c r="C316" s="483" t="s">
        <v>1537</v>
      </c>
      <c r="D316" s="506"/>
      <c r="E316" s="484">
        <v>2000</v>
      </c>
    </row>
    <row r="317" spans="1:5" s="504" customFormat="1" ht="25.5" customHeight="1" thickBot="1">
      <c r="A317" s="461"/>
      <c r="B317" s="510" t="s">
        <v>1502</v>
      </c>
      <c r="C317" s="509" t="s">
        <v>1538</v>
      </c>
      <c r="D317" s="510"/>
      <c r="E317" s="549">
        <v>3500</v>
      </c>
    </row>
    <row r="318" spans="1:5" ht="13.5" thickBot="1">
      <c r="A318" s="459">
        <v>80120</v>
      </c>
      <c r="B318" s="500" t="s">
        <v>19</v>
      </c>
      <c r="C318" s="475"/>
      <c r="D318" s="491">
        <v>3000</v>
      </c>
      <c r="E318" s="564">
        <v>48000</v>
      </c>
    </row>
    <row r="319" spans="1:5" ht="12.75">
      <c r="A319" s="565"/>
      <c r="B319" s="566" t="s">
        <v>1065</v>
      </c>
      <c r="C319" s="567"/>
      <c r="D319" s="514">
        <v>3000</v>
      </c>
      <c r="E319" s="503">
        <v>48000</v>
      </c>
    </row>
    <row r="320" spans="1:5" ht="25.5">
      <c r="A320" s="463"/>
      <c r="B320" s="568" t="s">
        <v>1211</v>
      </c>
      <c r="C320" s="483" t="s">
        <v>1539</v>
      </c>
      <c r="D320" s="570"/>
      <c r="E320" s="569">
        <v>2000</v>
      </c>
    </row>
    <row r="321" spans="1:5" s="573" customFormat="1" ht="20.25" customHeight="1">
      <c r="A321" s="571"/>
      <c r="B321" s="568" t="s">
        <v>1211</v>
      </c>
      <c r="C321" s="572" t="s">
        <v>1540</v>
      </c>
      <c r="D321" s="570"/>
      <c r="E321" s="569">
        <v>2000</v>
      </c>
    </row>
    <row r="322" spans="1:5" ht="26.25" customHeight="1">
      <c r="A322" s="463"/>
      <c r="B322" s="487" t="s">
        <v>1060</v>
      </c>
      <c r="C322" s="483" t="s">
        <v>1541</v>
      </c>
      <c r="D322" s="485"/>
      <c r="E322" s="505">
        <v>3000</v>
      </c>
    </row>
    <row r="323" spans="1:5" ht="25.5" customHeight="1">
      <c r="A323" s="463"/>
      <c r="B323" s="487" t="s">
        <v>1542</v>
      </c>
      <c r="C323" s="483" t="s">
        <v>1543</v>
      </c>
      <c r="D323" s="485">
        <v>3000</v>
      </c>
      <c r="E323" s="505">
        <v>3000</v>
      </c>
    </row>
    <row r="324" spans="1:5" ht="12.75">
      <c r="A324" s="463"/>
      <c r="B324" s="541" t="s">
        <v>1005</v>
      </c>
      <c r="C324" s="483" t="s">
        <v>1544</v>
      </c>
      <c r="D324" s="506"/>
      <c r="E324" s="505">
        <v>20000</v>
      </c>
    </row>
    <row r="325" spans="1:5" ht="25.5">
      <c r="A325" s="463"/>
      <c r="B325" s="574" t="s">
        <v>1041</v>
      </c>
      <c r="C325" s="483" t="s">
        <v>1545</v>
      </c>
      <c r="D325" s="506"/>
      <c r="E325" s="505">
        <v>15000</v>
      </c>
    </row>
    <row r="326" spans="1:5" ht="26.25" thickBot="1">
      <c r="A326" s="507"/>
      <c r="B326" s="575" t="s">
        <v>1041</v>
      </c>
      <c r="C326" s="509" t="s">
        <v>1546</v>
      </c>
      <c r="D326" s="511"/>
      <c r="E326" s="510">
        <v>3000</v>
      </c>
    </row>
    <row r="327" spans="1:5" ht="13.5" thickBot="1">
      <c r="A327" s="459">
        <v>80130</v>
      </c>
      <c r="B327" s="474" t="s">
        <v>1547</v>
      </c>
      <c r="C327" s="475"/>
      <c r="D327" s="491">
        <v>6250</v>
      </c>
      <c r="E327" s="476">
        <v>30750</v>
      </c>
    </row>
    <row r="328" spans="1:5" ht="13.5" thickBot="1">
      <c r="A328" s="463"/>
      <c r="B328" s="556" t="s">
        <v>1065</v>
      </c>
      <c r="C328" s="576"/>
      <c r="D328" s="503">
        <v>6250</v>
      </c>
      <c r="E328" s="503">
        <v>30750</v>
      </c>
    </row>
    <row r="329" spans="1:5" ht="25.5">
      <c r="A329" s="463"/>
      <c r="B329" s="543" t="s">
        <v>1211</v>
      </c>
      <c r="C329" s="577" t="s">
        <v>1548</v>
      </c>
      <c r="D329" s="485"/>
      <c r="E329" s="484">
        <v>2000</v>
      </c>
    </row>
    <row r="330" spans="1:5" ht="38.25">
      <c r="A330" s="463"/>
      <c r="B330" s="487" t="s">
        <v>1060</v>
      </c>
      <c r="C330" s="483" t="s">
        <v>1549</v>
      </c>
      <c r="D330" s="485"/>
      <c r="E330" s="484">
        <v>3000</v>
      </c>
    </row>
    <row r="331" spans="1:5" ht="25.5">
      <c r="A331" s="463"/>
      <c r="B331" s="487" t="s">
        <v>1060</v>
      </c>
      <c r="C331" s="483" t="s">
        <v>1550</v>
      </c>
      <c r="D331" s="485"/>
      <c r="E331" s="484">
        <v>3000</v>
      </c>
    </row>
    <row r="332" spans="1:5" ht="26.25" customHeight="1">
      <c r="A332" s="463"/>
      <c r="B332" s="487" t="s">
        <v>1060</v>
      </c>
      <c r="C332" s="483" t="s">
        <v>1551</v>
      </c>
      <c r="D332" s="485"/>
      <c r="E332" s="484">
        <v>6000</v>
      </c>
    </row>
    <row r="333" spans="1:5" ht="25.5">
      <c r="A333" s="463"/>
      <c r="B333" s="574" t="s">
        <v>1552</v>
      </c>
      <c r="C333" s="483" t="s">
        <v>1553</v>
      </c>
      <c r="D333" s="485"/>
      <c r="E333" s="484">
        <v>5000</v>
      </c>
    </row>
    <row r="334" spans="1:5" ht="25.5">
      <c r="A334" s="463"/>
      <c r="B334" s="504" t="s">
        <v>1554</v>
      </c>
      <c r="C334" s="483" t="s">
        <v>1555</v>
      </c>
      <c r="D334" s="506"/>
      <c r="E334" s="484">
        <v>1500</v>
      </c>
    </row>
    <row r="335" spans="1:5" ht="25.5">
      <c r="A335" s="463"/>
      <c r="B335" s="543" t="s">
        <v>1236</v>
      </c>
      <c r="C335" s="483" t="s">
        <v>1556</v>
      </c>
      <c r="D335" s="485"/>
      <c r="E335" s="484">
        <v>2500</v>
      </c>
    </row>
    <row r="336" spans="1:5" ht="30.75" customHeight="1">
      <c r="A336" s="463"/>
      <c r="B336" s="487" t="s">
        <v>1557</v>
      </c>
      <c r="C336" s="483" t="s">
        <v>1558</v>
      </c>
      <c r="D336" s="485">
        <v>6250</v>
      </c>
      <c r="E336" s="505">
        <v>6250</v>
      </c>
    </row>
    <row r="337" spans="1:5" ht="34.5" customHeight="1" thickBot="1">
      <c r="A337" s="507"/>
      <c r="B337" s="578" t="s">
        <v>1559</v>
      </c>
      <c r="C337" s="509" t="s">
        <v>1560</v>
      </c>
      <c r="D337" s="550"/>
      <c r="E337" s="549">
        <v>1500</v>
      </c>
    </row>
    <row r="338" spans="1:5" s="582" customFormat="1" ht="25.5" customHeight="1" thickBot="1">
      <c r="A338" s="579">
        <v>80140</v>
      </c>
      <c r="B338" s="723" t="s">
        <v>23</v>
      </c>
      <c r="C338" s="723"/>
      <c r="D338" s="580">
        <v>0</v>
      </c>
      <c r="E338" s="581">
        <v>3000</v>
      </c>
    </row>
    <row r="339" spans="1:5" ht="26.25" thickBot="1">
      <c r="A339" s="467"/>
      <c r="B339" s="583" t="s">
        <v>1060</v>
      </c>
      <c r="C339" s="585" t="s">
        <v>1561</v>
      </c>
      <c r="D339" s="555"/>
      <c r="E339" s="554">
        <v>3000</v>
      </c>
    </row>
    <row r="340" spans="1:5" ht="13.5" thickBot="1">
      <c r="A340" s="461">
        <v>852</v>
      </c>
      <c r="B340" s="586" t="s">
        <v>594</v>
      </c>
      <c r="C340" s="533"/>
      <c r="D340" s="587">
        <v>0</v>
      </c>
      <c r="E340" s="564">
        <v>141030</v>
      </c>
    </row>
    <row r="341" spans="1:5" ht="20.25" customHeight="1" thickBot="1">
      <c r="A341" s="459">
        <v>85201</v>
      </c>
      <c r="B341" s="707" t="s">
        <v>51</v>
      </c>
      <c r="C341" s="716"/>
      <c r="D341" s="491">
        <v>0</v>
      </c>
      <c r="E341" s="476">
        <v>1500</v>
      </c>
    </row>
    <row r="342" spans="1:5" ht="12.75">
      <c r="A342" s="463"/>
      <c r="B342" s="588" t="s">
        <v>1562</v>
      </c>
      <c r="C342" s="558"/>
      <c r="D342" s="560">
        <v>0</v>
      </c>
      <c r="E342" s="559">
        <v>1500</v>
      </c>
    </row>
    <row r="343" spans="1:5" ht="25.5" customHeight="1">
      <c r="A343" s="515"/>
      <c r="B343" s="589" t="s">
        <v>1206</v>
      </c>
      <c r="C343" s="513" t="s">
        <v>1563</v>
      </c>
      <c r="D343" s="590"/>
      <c r="E343" s="518">
        <v>1500</v>
      </c>
    </row>
    <row r="344" spans="1:5" ht="13.5" thickBot="1">
      <c r="A344" s="461">
        <v>85202</v>
      </c>
      <c r="B344" s="586" t="s">
        <v>1564</v>
      </c>
      <c r="C344" s="509"/>
      <c r="D344" s="587"/>
      <c r="E344" s="564">
        <v>4500</v>
      </c>
    </row>
    <row r="345" spans="1:5" ht="42.75" customHeight="1" thickBot="1">
      <c r="A345" s="467"/>
      <c r="B345" s="591" t="s">
        <v>1565</v>
      </c>
      <c r="C345" s="585" t="s">
        <v>1566</v>
      </c>
      <c r="D345" s="555"/>
      <c r="E345" s="554">
        <v>4500</v>
      </c>
    </row>
    <row r="346" spans="1:5" ht="13.5" thickBot="1">
      <c r="A346" s="459">
        <v>85203</v>
      </c>
      <c r="B346" s="474" t="s">
        <v>18</v>
      </c>
      <c r="C346" s="475"/>
      <c r="D346" s="476">
        <v>0</v>
      </c>
      <c r="E346" s="476">
        <v>3500</v>
      </c>
    </row>
    <row r="347" spans="1:5" ht="38.25" customHeight="1">
      <c r="A347" s="463"/>
      <c r="B347" s="592" t="s">
        <v>1038</v>
      </c>
      <c r="C347" s="577" t="s">
        <v>1567</v>
      </c>
      <c r="D347" s="485"/>
      <c r="E347" s="484">
        <v>1500</v>
      </c>
    </row>
    <row r="348" spans="1:5" ht="26.25" thickBot="1">
      <c r="A348" s="507"/>
      <c r="B348" s="593" t="s">
        <v>1167</v>
      </c>
      <c r="C348" s="509" t="s">
        <v>1568</v>
      </c>
      <c r="D348" s="550"/>
      <c r="E348" s="549">
        <v>2000</v>
      </c>
    </row>
    <row r="349" spans="1:5" ht="13.5" thickBot="1">
      <c r="A349" s="459">
        <v>85295</v>
      </c>
      <c r="B349" s="474" t="s">
        <v>1569</v>
      </c>
      <c r="C349" s="475"/>
      <c r="D349" s="476">
        <v>0</v>
      </c>
      <c r="E349" s="476">
        <v>131530</v>
      </c>
    </row>
    <row r="350" spans="1:5" ht="40.5" customHeight="1">
      <c r="A350" s="594"/>
      <c r="B350" s="595" t="s">
        <v>1211</v>
      </c>
      <c r="C350" s="577" t="s">
        <v>1570</v>
      </c>
      <c r="D350" s="597"/>
      <c r="E350" s="596">
        <v>40000</v>
      </c>
    </row>
    <row r="351" spans="1:5" ht="29.25" customHeight="1">
      <c r="A351" s="463"/>
      <c r="B351" s="598" t="s">
        <v>993</v>
      </c>
      <c r="C351" s="483" t="s">
        <v>1571</v>
      </c>
      <c r="D351" s="485"/>
      <c r="E351" s="484">
        <v>4000</v>
      </c>
    </row>
    <row r="352" spans="1:5" ht="57" customHeight="1">
      <c r="A352" s="463"/>
      <c r="B352" s="487" t="s">
        <v>1060</v>
      </c>
      <c r="C352" s="483" t="s">
        <v>1572</v>
      </c>
      <c r="D352" s="485"/>
      <c r="E352" s="484">
        <v>10000</v>
      </c>
    </row>
    <row r="353" spans="1:5" ht="25.5" customHeight="1">
      <c r="A353" s="463"/>
      <c r="B353" s="487" t="s">
        <v>1060</v>
      </c>
      <c r="C353" s="483" t="s">
        <v>1573</v>
      </c>
      <c r="D353" s="485"/>
      <c r="E353" s="484">
        <v>6000</v>
      </c>
    </row>
    <row r="354" spans="1:5" ht="38.25">
      <c r="A354" s="463"/>
      <c r="B354" s="487" t="s">
        <v>1060</v>
      </c>
      <c r="C354" s="483" t="s">
        <v>1574</v>
      </c>
      <c r="D354" s="485"/>
      <c r="E354" s="484">
        <v>6000</v>
      </c>
    </row>
    <row r="355" spans="1:5" ht="38.25">
      <c r="A355" s="463"/>
      <c r="B355" s="487" t="s">
        <v>1060</v>
      </c>
      <c r="C355" s="483" t="s">
        <v>1575</v>
      </c>
      <c r="D355" s="485"/>
      <c r="E355" s="484">
        <v>5000</v>
      </c>
    </row>
    <row r="356" spans="1:5" ht="25.5">
      <c r="A356" s="463"/>
      <c r="B356" s="487" t="s">
        <v>1060</v>
      </c>
      <c r="C356" s="483" t="s">
        <v>1576</v>
      </c>
      <c r="D356" s="485"/>
      <c r="E356" s="484">
        <v>4000</v>
      </c>
    </row>
    <row r="357" spans="1:5" ht="38.25">
      <c r="A357" s="463"/>
      <c r="B357" s="487" t="s">
        <v>1206</v>
      </c>
      <c r="C357" s="483" t="s">
        <v>1573</v>
      </c>
      <c r="D357" s="485"/>
      <c r="E357" s="484">
        <v>5000</v>
      </c>
    </row>
    <row r="358" spans="1:5" ht="38.25">
      <c r="A358" s="463"/>
      <c r="B358" s="487" t="s">
        <v>1031</v>
      </c>
      <c r="C358" s="483" t="s">
        <v>1577</v>
      </c>
      <c r="D358" s="485"/>
      <c r="E358" s="484">
        <v>7000</v>
      </c>
    </row>
    <row r="359" spans="1:5" ht="25.5">
      <c r="A359" s="463"/>
      <c r="B359" s="487" t="s">
        <v>1031</v>
      </c>
      <c r="C359" s="483" t="s">
        <v>1578</v>
      </c>
      <c r="D359" s="485"/>
      <c r="E359" s="484">
        <v>4000</v>
      </c>
    </row>
    <row r="360" spans="1:5" ht="38.25">
      <c r="A360" s="463"/>
      <c r="B360" s="498" t="s">
        <v>1234</v>
      </c>
      <c r="C360" s="483" t="s">
        <v>1579</v>
      </c>
      <c r="D360" s="485"/>
      <c r="E360" s="484">
        <v>8000</v>
      </c>
    </row>
    <row r="361" spans="1:5" ht="25.5">
      <c r="A361" s="463"/>
      <c r="B361" s="498" t="s">
        <v>1029</v>
      </c>
      <c r="C361" s="483" t="s">
        <v>1580</v>
      </c>
      <c r="D361" s="485"/>
      <c r="E361" s="484">
        <v>1200</v>
      </c>
    </row>
    <row r="362" spans="1:5" ht="25.5">
      <c r="A362" s="463"/>
      <c r="B362" s="498" t="s">
        <v>1033</v>
      </c>
      <c r="C362" s="483" t="s">
        <v>1581</v>
      </c>
      <c r="D362" s="485"/>
      <c r="E362" s="484">
        <v>2250</v>
      </c>
    </row>
    <row r="363" spans="1:5" ht="51.75" customHeight="1">
      <c r="A363" s="463"/>
      <c r="B363" s="498" t="s">
        <v>1232</v>
      </c>
      <c r="C363" s="483" t="s">
        <v>1582</v>
      </c>
      <c r="D363" s="485"/>
      <c r="E363" s="484">
        <v>2000</v>
      </c>
    </row>
    <row r="364" spans="1:5" ht="54" customHeight="1">
      <c r="A364" s="463"/>
      <c r="B364" s="599" t="s">
        <v>1017</v>
      </c>
      <c r="C364" s="483" t="s">
        <v>1582</v>
      </c>
      <c r="D364" s="485"/>
      <c r="E364" s="484">
        <v>4080</v>
      </c>
    </row>
    <row r="365" spans="1:5" ht="69" customHeight="1">
      <c r="A365" s="463"/>
      <c r="B365" s="599" t="s">
        <v>1019</v>
      </c>
      <c r="C365" s="483" t="s">
        <v>1583</v>
      </c>
      <c r="D365" s="485"/>
      <c r="E365" s="484">
        <v>5000</v>
      </c>
    </row>
    <row r="366" spans="1:5" ht="40.5" customHeight="1">
      <c r="A366" s="515"/>
      <c r="B366" s="600" t="s">
        <v>1584</v>
      </c>
      <c r="C366" s="601" t="s">
        <v>1585</v>
      </c>
      <c r="D366" s="590"/>
      <c r="E366" s="518">
        <v>18000</v>
      </c>
    </row>
    <row r="367" spans="1:5" ht="15" customHeight="1" thickBot="1">
      <c r="A367" s="461">
        <v>853</v>
      </c>
      <c r="B367" s="720" t="s">
        <v>1586</v>
      </c>
      <c r="C367" s="721"/>
      <c r="D367" s="587">
        <v>0</v>
      </c>
      <c r="E367" s="564">
        <v>3000</v>
      </c>
    </row>
    <row r="368" spans="1:5" ht="15" customHeight="1" thickBot="1">
      <c r="A368" s="459">
        <v>85305</v>
      </c>
      <c r="B368" s="474" t="s">
        <v>471</v>
      </c>
      <c r="C368" s="523"/>
      <c r="D368" s="476">
        <v>0</v>
      </c>
      <c r="E368" s="476">
        <v>3000</v>
      </c>
    </row>
    <row r="369" spans="1:5" ht="24.75" customHeight="1">
      <c r="A369" s="602"/>
      <c r="B369" s="603" t="s">
        <v>1101</v>
      </c>
      <c r="C369" s="577" t="s">
        <v>1587</v>
      </c>
      <c r="D369" s="605"/>
      <c r="E369" s="604">
        <v>1500</v>
      </c>
    </row>
    <row r="370" spans="1:5" s="609" customFormat="1" ht="31.5" customHeight="1" thickBot="1">
      <c r="A370" s="606"/>
      <c r="B370" s="578" t="s">
        <v>1101</v>
      </c>
      <c r="C370" s="509" t="s">
        <v>1588</v>
      </c>
      <c r="D370" s="608"/>
      <c r="E370" s="607">
        <v>1500</v>
      </c>
    </row>
    <row r="371" spans="1:5" ht="15" customHeight="1" thickBot="1">
      <c r="A371" s="461">
        <v>854</v>
      </c>
      <c r="B371" s="720" t="s">
        <v>598</v>
      </c>
      <c r="C371" s="721"/>
      <c r="D371" s="564">
        <v>24000</v>
      </c>
      <c r="E371" s="564">
        <v>92400</v>
      </c>
    </row>
    <row r="372" spans="1:5" ht="16.5" customHeight="1" thickBot="1">
      <c r="A372" s="461">
        <v>85406</v>
      </c>
      <c r="B372" s="707" t="s">
        <v>1589</v>
      </c>
      <c r="C372" s="708"/>
      <c r="D372" s="564">
        <v>0</v>
      </c>
      <c r="E372" s="564">
        <v>3000</v>
      </c>
    </row>
    <row r="373" spans="1:5" ht="16.5" customHeight="1" thickBot="1">
      <c r="A373" s="459"/>
      <c r="B373" s="501" t="s">
        <v>1590</v>
      </c>
      <c r="C373" s="610" t="s">
        <v>1591</v>
      </c>
      <c r="D373" s="491"/>
      <c r="E373" s="476">
        <v>3000</v>
      </c>
    </row>
    <row r="374" spans="1:5" ht="16.5" customHeight="1" thickBot="1">
      <c r="A374" s="461">
        <v>85407</v>
      </c>
      <c r="B374" s="707" t="s">
        <v>763</v>
      </c>
      <c r="C374" s="708"/>
      <c r="D374" s="587">
        <v>24000</v>
      </c>
      <c r="E374" s="564">
        <v>89400</v>
      </c>
    </row>
    <row r="375" spans="1:5" s="609" customFormat="1" ht="25.5">
      <c r="A375" s="545"/>
      <c r="B375" s="543" t="s">
        <v>1050</v>
      </c>
      <c r="C375" s="577" t="s">
        <v>1592</v>
      </c>
      <c r="D375" s="611"/>
      <c r="E375" s="612">
        <v>500</v>
      </c>
    </row>
    <row r="376" spans="1:5" s="609" customFormat="1" ht="25.5">
      <c r="A376" s="545"/>
      <c r="B376" s="543" t="s">
        <v>1050</v>
      </c>
      <c r="C376" s="483" t="s">
        <v>1593</v>
      </c>
      <c r="D376" s="611"/>
      <c r="E376" s="612">
        <v>1500</v>
      </c>
    </row>
    <row r="377" spans="1:5" s="616" customFormat="1" ht="25.5">
      <c r="A377" s="614"/>
      <c r="B377" s="615" t="s">
        <v>1007</v>
      </c>
      <c r="C377" s="483" t="s">
        <v>1594</v>
      </c>
      <c r="D377" s="611"/>
      <c r="E377" s="612">
        <v>10000</v>
      </c>
    </row>
    <row r="378" spans="1:5" s="609" customFormat="1" ht="25.5">
      <c r="A378" s="545"/>
      <c r="B378" s="615" t="s">
        <v>1007</v>
      </c>
      <c r="C378" s="483" t="s">
        <v>1595</v>
      </c>
      <c r="D378" s="611"/>
      <c r="E378" s="612">
        <v>4000</v>
      </c>
    </row>
    <row r="379" spans="1:5" s="609" customFormat="1" ht="25.5">
      <c r="A379" s="545"/>
      <c r="B379" s="615" t="s">
        <v>1007</v>
      </c>
      <c r="C379" s="483" t="s">
        <v>1596</v>
      </c>
      <c r="D379" s="611"/>
      <c r="E379" s="612">
        <v>600</v>
      </c>
    </row>
    <row r="380" spans="1:5" s="609" customFormat="1" ht="25.5">
      <c r="A380" s="545"/>
      <c r="B380" s="615" t="s">
        <v>1009</v>
      </c>
      <c r="C380" s="483" t="s">
        <v>1594</v>
      </c>
      <c r="D380" s="611"/>
      <c r="E380" s="612">
        <v>6000</v>
      </c>
    </row>
    <row r="381" spans="1:5" s="609" customFormat="1" ht="25.5">
      <c r="A381" s="545"/>
      <c r="B381" s="615" t="s">
        <v>1009</v>
      </c>
      <c r="C381" s="483" t="s">
        <v>1597</v>
      </c>
      <c r="D381" s="611"/>
      <c r="E381" s="612">
        <v>5000</v>
      </c>
    </row>
    <row r="382" spans="1:5" s="609" customFormat="1" ht="25.5">
      <c r="A382" s="545"/>
      <c r="B382" s="615" t="s">
        <v>1009</v>
      </c>
      <c r="C382" s="483" t="s">
        <v>1598</v>
      </c>
      <c r="D382" s="611"/>
      <c r="E382" s="612">
        <v>2000</v>
      </c>
    </row>
    <row r="383" spans="1:5" s="609" customFormat="1" ht="25.5">
      <c r="A383" s="545"/>
      <c r="B383" s="615" t="s">
        <v>1155</v>
      </c>
      <c r="C383" s="483" t="s">
        <v>1599</v>
      </c>
      <c r="D383" s="611"/>
      <c r="E383" s="612">
        <v>3000</v>
      </c>
    </row>
    <row r="384" spans="1:5" s="609" customFormat="1" ht="25.5">
      <c r="A384" s="545"/>
      <c r="B384" s="615" t="s">
        <v>1155</v>
      </c>
      <c r="C384" s="483" t="s">
        <v>1597</v>
      </c>
      <c r="D384" s="611"/>
      <c r="E384" s="612">
        <v>6000</v>
      </c>
    </row>
    <row r="385" spans="1:5" s="609" customFormat="1" ht="25.5">
      <c r="A385" s="545"/>
      <c r="B385" s="615" t="s">
        <v>1155</v>
      </c>
      <c r="C385" s="483" t="s">
        <v>1600</v>
      </c>
      <c r="D385" s="611"/>
      <c r="E385" s="612">
        <v>2000</v>
      </c>
    </row>
    <row r="386" spans="1:5" s="609" customFormat="1" ht="25.5">
      <c r="A386" s="545"/>
      <c r="B386" s="615" t="s">
        <v>1155</v>
      </c>
      <c r="C386" s="483" t="s">
        <v>1594</v>
      </c>
      <c r="D386" s="611"/>
      <c r="E386" s="612">
        <v>19800</v>
      </c>
    </row>
    <row r="387" spans="1:5" s="609" customFormat="1" ht="25.5">
      <c r="A387" s="545"/>
      <c r="B387" s="615" t="s">
        <v>1015</v>
      </c>
      <c r="C387" s="483" t="s">
        <v>1601</v>
      </c>
      <c r="D387" s="611">
        <v>1000</v>
      </c>
      <c r="E387" s="612">
        <v>1000</v>
      </c>
    </row>
    <row r="388" spans="1:5" s="609" customFormat="1" ht="25.5">
      <c r="A388" s="545"/>
      <c r="B388" s="615" t="s">
        <v>1015</v>
      </c>
      <c r="C388" s="483" t="s">
        <v>1594</v>
      </c>
      <c r="D388" s="611">
        <v>15000</v>
      </c>
      <c r="E388" s="612">
        <v>15000</v>
      </c>
    </row>
    <row r="389" spans="1:5" s="609" customFormat="1" ht="25.5">
      <c r="A389" s="545"/>
      <c r="B389" s="615" t="s">
        <v>1015</v>
      </c>
      <c r="C389" s="483" t="s">
        <v>1602</v>
      </c>
      <c r="D389" s="611">
        <v>3000</v>
      </c>
      <c r="E389" s="612">
        <v>3000</v>
      </c>
    </row>
    <row r="390" spans="1:5" s="609" customFormat="1" ht="25.5">
      <c r="A390" s="545"/>
      <c r="B390" s="615" t="s">
        <v>1015</v>
      </c>
      <c r="C390" s="483" t="s">
        <v>1603</v>
      </c>
      <c r="D390" s="611">
        <v>5000</v>
      </c>
      <c r="E390" s="612">
        <v>5000</v>
      </c>
    </row>
    <row r="391" spans="1:5" s="609" customFormat="1" ht="26.25" thickBot="1">
      <c r="A391" s="606"/>
      <c r="B391" s="617" t="s">
        <v>1019</v>
      </c>
      <c r="C391" s="509" t="s">
        <v>1604</v>
      </c>
      <c r="D391" s="608"/>
      <c r="E391" s="607">
        <v>5000</v>
      </c>
    </row>
    <row r="392" spans="1:5" ht="24.75" customHeight="1" thickBot="1">
      <c r="A392" s="459">
        <v>900</v>
      </c>
      <c r="B392" s="707" t="s">
        <v>1605</v>
      </c>
      <c r="C392" s="716"/>
      <c r="D392" s="476">
        <v>244691</v>
      </c>
      <c r="E392" s="476">
        <v>444448</v>
      </c>
    </row>
    <row r="393" spans="1:5" ht="13.5" thickBot="1">
      <c r="A393" s="459">
        <v>90004</v>
      </c>
      <c r="B393" s="707" t="s">
        <v>1606</v>
      </c>
      <c r="C393" s="708"/>
      <c r="D393" s="476">
        <v>244691</v>
      </c>
      <c r="E393" s="476">
        <v>444448</v>
      </c>
    </row>
    <row r="394" spans="1:5" ht="12.75">
      <c r="A394" s="463"/>
      <c r="B394" s="502" t="s">
        <v>1607</v>
      </c>
      <c r="C394" s="558"/>
      <c r="D394" s="503">
        <v>244691</v>
      </c>
      <c r="E394" s="503">
        <v>444448</v>
      </c>
    </row>
    <row r="395" spans="1:5" ht="25.5">
      <c r="A395" s="463"/>
      <c r="B395" s="530" t="s">
        <v>993</v>
      </c>
      <c r="C395" s="483" t="s">
        <v>1608</v>
      </c>
      <c r="D395" s="506"/>
      <c r="E395" s="505">
        <v>11520</v>
      </c>
    </row>
    <row r="396" spans="1:5" ht="38.25">
      <c r="A396" s="463"/>
      <c r="B396" s="530" t="s">
        <v>993</v>
      </c>
      <c r="C396" s="483" t="s">
        <v>1609</v>
      </c>
      <c r="D396" s="506"/>
      <c r="E396" s="505">
        <v>9000</v>
      </c>
    </row>
    <row r="397" spans="1:5" ht="12.75">
      <c r="A397" s="463"/>
      <c r="B397" s="530" t="s">
        <v>993</v>
      </c>
      <c r="C397" s="483" t="s">
        <v>1610</v>
      </c>
      <c r="D397" s="506"/>
      <c r="E397" s="505">
        <v>10000</v>
      </c>
    </row>
    <row r="398" spans="1:5" ht="25.5">
      <c r="A398" s="463"/>
      <c r="B398" s="505" t="s">
        <v>1611</v>
      </c>
      <c r="C398" s="483" t="s">
        <v>1612</v>
      </c>
      <c r="D398" s="506"/>
      <c r="E398" s="505">
        <v>45000</v>
      </c>
    </row>
    <row r="399" spans="1:5" ht="25.5">
      <c r="A399" s="463"/>
      <c r="B399" s="530" t="s">
        <v>1510</v>
      </c>
      <c r="C399" s="483" t="s">
        <v>1613</v>
      </c>
      <c r="D399" s="506"/>
      <c r="E399" s="505">
        <v>42000</v>
      </c>
    </row>
    <row r="400" spans="1:5" ht="12.75">
      <c r="A400" s="463"/>
      <c r="B400" s="530" t="s">
        <v>1510</v>
      </c>
      <c r="C400" s="483" t="s">
        <v>1614</v>
      </c>
      <c r="D400" s="506">
        <v>4500</v>
      </c>
      <c r="E400" s="505">
        <v>4500</v>
      </c>
    </row>
    <row r="401" spans="1:5" ht="36.75" customHeight="1">
      <c r="A401" s="463"/>
      <c r="B401" s="487" t="s">
        <v>997</v>
      </c>
      <c r="C401" s="483" t="s">
        <v>1615</v>
      </c>
      <c r="D401" s="506"/>
      <c r="E401" s="505">
        <v>4500</v>
      </c>
    </row>
    <row r="402" spans="1:5" ht="30.75" customHeight="1">
      <c r="A402" s="463"/>
      <c r="B402" s="487" t="s">
        <v>1101</v>
      </c>
      <c r="C402" s="483" t="s">
        <v>1616</v>
      </c>
      <c r="D402" s="506">
        <v>29000</v>
      </c>
      <c r="E402" s="505">
        <v>29000</v>
      </c>
    </row>
    <row r="403" spans="1:5" ht="45" customHeight="1">
      <c r="A403" s="463"/>
      <c r="B403" s="487" t="s">
        <v>1096</v>
      </c>
      <c r="C403" s="483" t="s">
        <v>1617</v>
      </c>
      <c r="D403" s="506"/>
      <c r="E403" s="505">
        <v>18706</v>
      </c>
    </row>
    <row r="404" spans="1:5" ht="53.25" customHeight="1">
      <c r="A404" s="463"/>
      <c r="B404" s="487" t="s">
        <v>1005</v>
      </c>
      <c r="C404" s="483" t="s">
        <v>1618</v>
      </c>
      <c r="D404" s="506">
        <v>60000</v>
      </c>
      <c r="E404" s="505">
        <v>60000</v>
      </c>
    </row>
    <row r="405" spans="1:5" ht="30.75" customHeight="1">
      <c r="A405" s="463"/>
      <c r="B405" s="487" t="s">
        <v>1003</v>
      </c>
      <c r="C405" s="483" t="s">
        <v>1619</v>
      </c>
      <c r="D405" s="506">
        <v>21000</v>
      </c>
      <c r="E405" s="505">
        <v>21000</v>
      </c>
    </row>
    <row r="406" spans="1:5" ht="36.75" customHeight="1">
      <c r="A406" s="463"/>
      <c r="B406" s="487" t="s">
        <v>1130</v>
      </c>
      <c r="C406" s="483" t="s">
        <v>1620</v>
      </c>
      <c r="D406" s="506"/>
      <c r="E406" s="505">
        <v>2000</v>
      </c>
    </row>
    <row r="407" spans="1:5" ht="25.5">
      <c r="A407" s="463"/>
      <c r="B407" s="505" t="s">
        <v>1260</v>
      </c>
      <c r="C407" s="483" t="s">
        <v>1621</v>
      </c>
      <c r="D407" s="506"/>
      <c r="E407" s="505">
        <v>20000</v>
      </c>
    </row>
    <row r="408" spans="1:5" ht="63.75" hidden="1">
      <c r="A408" s="463"/>
      <c r="B408" s="505" t="s">
        <v>1622</v>
      </c>
      <c r="C408" s="483" t="s">
        <v>1623</v>
      </c>
      <c r="D408" s="506">
        <v>0</v>
      </c>
      <c r="E408" s="505">
        <v>0</v>
      </c>
    </row>
    <row r="409" spans="1:5" ht="25.5" customHeight="1" hidden="1">
      <c r="A409" s="463"/>
      <c r="B409" s="505" t="s">
        <v>1624</v>
      </c>
      <c r="C409" s="483" t="s">
        <v>1625</v>
      </c>
      <c r="D409" s="506"/>
      <c r="E409" s="505">
        <v>0</v>
      </c>
    </row>
    <row r="410" spans="1:5" ht="18.75" customHeight="1">
      <c r="A410" s="463"/>
      <c r="B410" s="505" t="s">
        <v>1007</v>
      </c>
      <c r="C410" s="483" t="s">
        <v>1626</v>
      </c>
      <c r="D410" s="506"/>
      <c r="E410" s="505">
        <v>22920</v>
      </c>
    </row>
    <row r="411" spans="1:5" ht="27" customHeight="1">
      <c r="A411" s="463"/>
      <c r="B411" s="505" t="s">
        <v>1007</v>
      </c>
      <c r="C411" s="483" t="s">
        <v>1627</v>
      </c>
      <c r="D411" s="506"/>
      <c r="E411" s="505">
        <v>4000</v>
      </c>
    </row>
    <row r="412" spans="1:5" ht="38.25" customHeight="1" hidden="1">
      <c r="A412" s="463"/>
      <c r="B412" s="505" t="s">
        <v>1007</v>
      </c>
      <c r="C412" s="483" t="s">
        <v>1628</v>
      </c>
      <c r="D412" s="506"/>
      <c r="E412" s="505">
        <v>0</v>
      </c>
    </row>
    <row r="413" spans="1:5" ht="30" customHeight="1">
      <c r="A413" s="463"/>
      <c r="B413" s="505" t="s">
        <v>1629</v>
      </c>
      <c r="C413" s="483" t="s">
        <v>1630</v>
      </c>
      <c r="D413" s="506">
        <v>122526</v>
      </c>
      <c r="E413" s="505">
        <v>122526</v>
      </c>
    </row>
    <row r="414" spans="1:5" ht="20.25" customHeight="1">
      <c r="A414" s="463"/>
      <c r="B414" s="505" t="s">
        <v>1026</v>
      </c>
      <c r="C414" s="483" t="s">
        <v>1631</v>
      </c>
      <c r="D414" s="506">
        <v>4400</v>
      </c>
      <c r="E414" s="505">
        <v>4400</v>
      </c>
    </row>
    <row r="415" spans="1:5" ht="12.75">
      <c r="A415" s="463"/>
      <c r="B415" s="505" t="s">
        <v>1632</v>
      </c>
      <c r="C415" s="483" t="s">
        <v>1633</v>
      </c>
      <c r="D415" s="506"/>
      <c r="E415" s="505">
        <v>2500</v>
      </c>
    </row>
    <row r="416" spans="1:5" ht="12.75">
      <c r="A416" s="463"/>
      <c r="B416" s="505" t="s">
        <v>1632</v>
      </c>
      <c r="C416" s="483" t="s">
        <v>1634</v>
      </c>
      <c r="D416" s="570">
        <v>-6111</v>
      </c>
      <c r="E416" s="505">
        <v>0</v>
      </c>
    </row>
    <row r="417" spans="1:5" ht="28.5" customHeight="1">
      <c r="A417" s="463"/>
      <c r="B417" s="505" t="s">
        <v>1632</v>
      </c>
      <c r="C417" s="483" t="s">
        <v>1635</v>
      </c>
      <c r="D417" s="506">
        <v>9376</v>
      </c>
      <c r="E417" s="505">
        <v>9376</v>
      </c>
    </row>
    <row r="418" spans="1:5" ht="13.5" thickBot="1">
      <c r="A418" s="507"/>
      <c r="B418" s="510" t="s">
        <v>1636</v>
      </c>
      <c r="C418" s="509" t="s">
        <v>1637</v>
      </c>
      <c r="D418" s="618"/>
      <c r="E418" s="510">
        <v>1500</v>
      </c>
    </row>
    <row r="419" spans="1:5" ht="13.5" thickBot="1">
      <c r="A419" s="459">
        <v>921</v>
      </c>
      <c r="B419" s="707" t="s">
        <v>1638</v>
      </c>
      <c r="C419" s="716"/>
      <c r="D419" s="476">
        <v>11000</v>
      </c>
      <c r="E419" s="476">
        <v>47160</v>
      </c>
    </row>
    <row r="420" spans="1:5" ht="13.5" thickBot="1">
      <c r="A420" s="459">
        <v>92109</v>
      </c>
      <c r="B420" s="492" t="s">
        <v>152</v>
      </c>
      <c r="C420" s="475"/>
      <c r="D420" s="491">
        <v>1000</v>
      </c>
      <c r="E420" s="476">
        <v>18260</v>
      </c>
    </row>
    <row r="421" spans="1:5" ht="12.75">
      <c r="A421" s="493"/>
      <c r="B421" s="619" t="s">
        <v>1639</v>
      </c>
      <c r="C421" s="537"/>
      <c r="D421" s="497">
        <v>1000</v>
      </c>
      <c r="E421" s="496">
        <v>18260</v>
      </c>
    </row>
    <row r="422" spans="1:5" ht="31.5" customHeight="1" thickBot="1">
      <c r="A422" s="493"/>
      <c r="B422" s="664" t="s">
        <v>1033</v>
      </c>
      <c r="C422" s="665" t="s">
        <v>1640</v>
      </c>
      <c r="D422" s="506">
        <v>1000</v>
      </c>
      <c r="E422" s="505">
        <v>18260</v>
      </c>
    </row>
    <row r="423" spans="1:5" ht="13.5" thickBot="1">
      <c r="A423" s="459">
        <v>92116</v>
      </c>
      <c r="B423" s="501" t="s">
        <v>1641</v>
      </c>
      <c r="C423" s="475"/>
      <c r="D423" s="491">
        <v>10000</v>
      </c>
      <c r="E423" s="476">
        <v>28900</v>
      </c>
    </row>
    <row r="424" spans="1:5" ht="12.75">
      <c r="A424" s="493"/>
      <c r="B424" s="620" t="s">
        <v>164</v>
      </c>
      <c r="C424" s="537"/>
      <c r="D424" s="496">
        <v>10000</v>
      </c>
      <c r="E424" s="496">
        <v>28900</v>
      </c>
    </row>
    <row r="425" spans="1:5" ht="25.5">
      <c r="A425" s="493"/>
      <c r="B425" s="621" t="s">
        <v>1066</v>
      </c>
      <c r="C425" s="622" t="s">
        <v>1642</v>
      </c>
      <c r="D425" s="506"/>
      <c r="E425" s="623">
        <v>2400</v>
      </c>
    </row>
    <row r="426" spans="1:5" ht="12.75">
      <c r="A426" s="493"/>
      <c r="B426" s="621" t="s">
        <v>1066</v>
      </c>
      <c r="C426" s="624" t="s">
        <v>1643</v>
      </c>
      <c r="D426" s="506"/>
      <c r="E426" s="623">
        <v>2000</v>
      </c>
    </row>
    <row r="427" spans="1:5" ht="12.75">
      <c r="A427" s="493"/>
      <c r="B427" s="487" t="s">
        <v>1060</v>
      </c>
      <c r="C427" s="624" t="s">
        <v>1644</v>
      </c>
      <c r="D427" s="506"/>
      <c r="E427" s="623">
        <v>2000</v>
      </c>
    </row>
    <row r="428" spans="1:5" ht="12.75">
      <c r="A428" s="493"/>
      <c r="B428" s="487" t="s">
        <v>1060</v>
      </c>
      <c r="C428" s="624" t="s">
        <v>1645</v>
      </c>
      <c r="D428" s="506"/>
      <c r="E428" s="623">
        <v>2000</v>
      </c>
    </row>
    <row r="429" spans="1:5" ht="12.75">
      <c r="A429" s="493"/>
      <c r="B429" s="621" t="s">
        <v>1130</v>
      </c>
      <c r="C429" s="624" t="s">
        <v>1646</v>
      </c>
      <c r="D429" s="506"/>
      <c r="E429" s="623">
        <v>2000</v>
      </c>
    </row>
    <row r="430" spans="1:5" ht="17.25" customHeight="1">
      <c r="A430" s="493"/>
      <c r="B430" s="621" t="s">
        <v>1647</v>
      </c>
      <c r="C430" s="624" t="s">
        <v>1648</v>
      </c>
      <c r="D430" s="506"/>
      <c r="E430" s="623">
        <v>500</v>
      </c>
    </row>
    <row r="431" spans="1:5" ht="17.25" customHeight="1">
      <c r="A431" s="493"/>
      <c r="B431" s="621" t="s">
        <v>1015</v>
      </c>
      <c r="C431" s="624" t="s">
        <v>1649</v>
      </c>
      <c r="D431" s="506">
        <v>5000</v>
      </c>
      <c r="E431" s="666">
        <v>5000</v>
      </c>
    </row>
    <row r="432" spans="1:5" ht="12.75">
      <c r="A432" s="463"/>
      <c r="B432" s="621" t="s">
        <v>1041</v>
      </c>
      <c r="C432" s="624" t="s">
        <v>1650</v>
      </c>
      <c r="D432" s="506"/>
      <c r="E432" s="505">
        <v>2000</v>
      </c>
    </row>
    <row r="433" spans="1:5" ht="12.75">
      <c r="A433" s="463"/>
      <c r="B433" s="621" t="s">
        <v>1181</v>
      </c>
      <c r="C433" s="624" t="s">
        <v>1651</v>
      </c>
      <c r="D433" s="506">
        <v>5000</v>
      </c>
      <c r="E433" s="505">
        <v>5000</v>
      </c>
    </row>
    <row r="434" spans="1:5" ht="12.75">
      <c r="A434" s="463"/>
      <c r="B434" s="621" t="s">
        <v>1057</v>
      </c>
      <c r="C434" s="483" t="s">
        <v>1652</v>
      </c>
      <c r="D434" s="506"/>
      <c r="E434" s="505">
        <v>3000</v>
      </c>
    </row>
    <row r="435" spans="1:5" ht="13.5" thickBot="1">
      <c r="A435" s="493"/>
      <c r="B435" s="621" t="s">
        <v>1057</v>
      </c>
      <c r="C435" s="483" t="s">
        <v>1653</v>
      </c>
      <c r="D435" s="506"/>
      <c r="E435" s="623">
        <v>3000</v>
      </c>
    </row>
    <row r="436" spans="1:5" ht="13.5" thickBot="1">
      <c r="A436" s="459">
        <v>926</v>
      </c>
      <c r="B436" s="501" t="s">
        <v>1654</v>
      </c>
      <c r="C436" s="610"/>
      <c r="D436" s="626">
        <v>0</v>
      </c>
      <c r="E436" s="625">
        <v>16000</v>
      </c>
    </row>
    <row r="437" spans="1:5" ht="13.5" thickBot="1">
      <c r="A437" s="459">
        <v>92605</v>
      </c>
      <c r="B437" s="627" t="s">
        <v>1655</v>
      </c>
      <c r="C437" s="523"/>
      <c r="D437" s="491">
        <v>0</v>
      </c>
      <c r="E437" s="476">
        <v>16000</v>
      </c>
    </row>
    <row r="438" spans="1:5" ht="12.75">
      <c r="A438" s="493"/>
      <c r="B438" s="619" t="s">
        <v>1656</v>
      </c>
      <c r="C438" s="537"/>
      <c r="D438" s="496">
        <v>0</v>
      </c>
      <c r="E438" s="496">
        <v>16000</v>
      </c>
    </row>
    <row r="439" spans="1:5" ht="13.5" thickBot="1">
      <c r="A439" s="461"/>
      <c r="B439" s="628" t="s">
        <v>1060</v>
      </c>
      <c r="C439" s="629" t="s">
        <v>1657</v>
      </c>
      <c r="D439" s="511"/>
      <c r="E439" s="510">
        <v>16000</v>
      </c>
    </row>
    <row r="440" spans="1:5" s="631" customFormat="1" ht="16.5" thickBot="1">
      <c r="A440" s="717" t="s">
        <v>1658</v>
      </c>
      <c r="B440" s="718"/>
      <c r="C440" s="719"/>
      <c r="D440" s="630">
        <v>59454</v>
      </c>
      <c r="E440" s="630">
        <v>750193</v>
      </c>
    </row>
    <row r="441" spans="1:5" ht="16.5" customHeight="1" thickBot="1">
      <c r="A441" s="461">
        <v>600</v>
      </c>
      <c r="B441" s="470" t="s">
        <v>1898</v>
      </c>
      <c r="C441" s="632"/>
      <c r="D441" s="473">
        <v>0</v>
      </c>
      <c r="E441" s="473">
        <v>56740</v>
      </c>
    </row>
    <row r="442" spans="1:5" ht="13.5" thickBot="1">
      <c r="A442" s="459">
        <v>60015</v>
      </c>
      <c r="B442" s="474" t="s">
        <v>1659</v>
      </c>
      <c r="C442" s="475"/>
      <c r="D442" s="491">
        <v>0</v>
      </c>
      <c r="E442" s="476">
        <v>56740</v>
      </c>
    </row>
    <row r="443" spans="1:5" ht="15" customHeight="1" thickBot="1">
      <c r="A443" s="602"/>
      <c r="B443" s="478" t="s">
        <v>1900</v>
      </c>
      <c r="C443" s="479"/>
      <c r="D443" s="480">
        <v>0</v>
      </c>
      <c r="E443" s="480">
        <v>56740</v>
      </c>
    </row>
    <row r="444" spans="1:5" ht="39" thickBot="1">
      <c r="A444" s="633"/>
      <c r="B444" s="634" t="s">
        <v>1660</v>
      </c>
      <c r="C444" s="509" t="s">
        <v>1661</v>
      </c>
      <c r="D444" s="587"/>
      <c r="E444" s="549">
        <v>56740</v>
      </c>
    </row>
    <row r="445" spans="1:5" ht="13.5" thickBot="1">
      <c r="A445" s="459">
        <v>700</v>
      </c>
      <c r="B445" s="501" t="s">
        <v>576</v>
      </c>
      <c r="C445" s="610"/>
      <c r="D445" s="625">
        <v>0</v>
      </c>
      <c r="E445" s="625">
        <v>60840</v>
      </c>
    </row>
    <row r="446" spans="1:5" ht="13.5" thickBot="1">
      <c r="A446" s="459">
        <v>70005</v>
      </c>
      <c r="B446" s="711" t="s">
        <v>811</v>
      </c>
      <c r="C446" s="712"/>
      <c r="D446" s="476">
        <v>0</v>
      </c>
      <c r="E446" s="476">
        <v>60840</v>
      </c>
    </row>
    <row r="447" spans="1:5" ht="15" customHeight="1" thickBot="1">
      <c r="A447" s="493"/>
      <c r="B447" s="713" t="s">
        <v>1662</v>
      </c>
      <c r="C447" s="712"/>
      <c r="D447" s="635">
        <v>0</v>
      </c>
      <c r="E447" s="635">
        <v>60840</v>
      </c>
    </row>
    <row r="448" spans="1:5" ht="15" customHeight="1" thickBot="1">
      <c r="A448" s="461"/>
      <c r="B448" s="634" t="s">
        <v>1082</v>
      </c>
      <c r="C448" s="636" t="s">
        <v>1663</v>
      </c>
      <c r="D448" s="550">
        <v>0</v>
      </c>
      <c r="E448" s="549">
        <v>60840</v>
      </c>
    </row>
    <row r="449" spans="1:5" ht="13.5" thickBot="1">
      <c r="A449" s="459">
        <v>754</v>
      </c>
      <c r="B449" s="711" t="s">
        <v>12</v>
      </c>
      <c r="C449" s="714"/>
      <c r="D449" s="476">
        <v>12500</v>
      </c>
      <c r="E449" s="476">
        <v>100370</v>
      </c>
    </row>
    <row r="450" spans="1:5" ht="13.5" thickBot="1">
      <c r="A450" s="459">
        <v>75404</v>
      </c>
      <c r="B450" s="501" t="s">
        <v>1034</v>
      </c>
      <c r="C450" s="475"/>
      <c r="D450" s="491">
        <v>12500</v>
      </c>
      <c r="E450" s="476">
        <v>78500</v>
      </c>
    </row>
    <row r="451" spans="1:5" ht="12.75">
      <c r="A451" s="463"/>
      <c r="B451" s="637" t="s">
        <v>1035</v>
      </c>
      <c r="C451" s="495"/>
      <c r="D451" s="503">
        <v>12500</v>
      </c>
      <c r="E451" s="503">
        <v>78500</v>
      </c>
    </row>
    <row r="452" spans="1:5" ht="12.75">
      <c r="A452" s="463"/>
      <c r="B452" s="504" t="s">
        <v>1029</v>
      </c>
      <c r="C452" s="483" t="s">
        <v>1664</v>
      </c>
      <c r="D452" s="506"/>
      <c r="E452" s="484">
        <v>0</v>
      </c>
    </row>
    <row r="453" spans="1:5" ht="25.5">
      <c r="A453" s="463"/>
      <c r="B453" s="504" t="s">
        <v>1665</v>
      </c>
      <c r="C453" s="638" t="s">
        <v>1666</v>
      </c>
      <c r="D453" s="506">
        <v>1000</v>
      </c>
      <c r="E453" s="484">
        <v>1000</v>
      </c>
    </row>
    <row r="454" spans="1:5" ht="25.5">
      <c r="A454" s="463"/>
      <c r="B454" s="504" t="s">
        <v>1667</v>
      </c>
      <c r="C454" s="638" t="s">
        <v>1666</v>
      </c>
      <c r="D454" s="506">
        <v>3000</v>
      </c>
      <c r="E454" s="484">
        <v>3000</v>
      </c>
    </row>
    <row r="455" spans="1:5" ht="25.5">
      <c r="A455" s="463"/>
      <c r="B455" s="504" t="s">
        <v>997</v>
      </c>
      <c r="C455" s="638" t="s">
        <v>1666</v>
      </c>
      <c r="D455" s="506">
        <v>1000</v>
      </c>
      <c r="E455" s="484">
        <v>1000</v>
      </c>
    </row>
    <row r="456" spans="1:5" ht="25.5">
      <c r="A456" s="463"/>
      <c r="B456" s="504" t="s">
        <v>1542</v>
      </c>
      <c r="C456" s="638" t="s">
        <v>1666</v>
      </c>
      <c r="D456" s="506">
        <v>1500</v>
      </c>
      <c r="E456" s="484">
        <v>1500</v>
      </c>
    </row>
    <row r="457" spans="1:5" ht="25.5">
      <c r="A457" s="463"/>
      <c r="B457" s="504" t="s">
        <v>1668</v>
      </c>
      <c r="C457" s="638" t="s">
        <v>1666</v>
      </c>
      <c r="D457" s="506">
        <v>1500</v>
      </c>
      <c r="E457" s="484">
        <v>1500</v>
      </c>
    </row>
    <row r="458" spans="1:5" ht="25.5">
      <c r="A458" s="463"/>
      <c r="B458" s="504" t="s">
        <v>1510</v>
      </c>
      <c r="C458" s="638" t="s">
        <v>1666</v>
      </c>
      <c r="D458" s="506">
        <v>2000</v>
      </c>
      <c r="E458" s="484">
        <v>2000</v>
      </c>
    </row>
    <row r="459" spans="1:5" ht="25.5">
      <c r="A459" s="463"/>
      <c r="B459" s="504" t="s">
        <v>1092</v>
      </c>
      <c r="C459" s="638" t="s">
        <v>1666</v>
      </c>
      <c r="D459" s="506">
        <v>1000</v>
      </c>
      <c r="E459" s="484">
        <v>1000</v>
      </c>
    </row>
    <row r="460" spans="1:5" ht="25.5">
      <c r="A460" s="463"/>
      <c r="B460" s="504" t="s">
        <v>1096</v>
      </c>
      <c r="C460" s="638" t="s">
        <v>1666</v>
      </c>
      <c r="D460" s="506">
        <v>1500</v>
      </c>
      <c r="E460" s="484">
        <v>1500</v>
      </c>
    </row>
    <row r="461" spans="1:5" ht="25.5">
      <c r="A461" s="463"/>
      <c r="B461" s="498" t="s">
        <v>1108</v>
      </c>
      <c r="C461" s="638" t="s">
        <v>1669</v>
      </c>
      <c r="D461" s="485"/>
      <c r="E461" s="484">
        <v>8000</v>
      </c>
    </row>
    <row r="462" spans="1:5" ht="25.5">
      <c r="A462" s="463"/>
      <c r="B462" s="498" t="s">
        <v>1046</v>
      </c>
      <c r="C462" s="638" t="s">
        <v>1670</v>
      </c>
      <c r="D462" s="485"/>
      <c r="E462" s="484">
        <v>2000</v>
      </c>
    </row>
    <row r="463" spans="1:5" ht="25.5">
      <c r="A463" s="463"/>
      <c r="B463" s="498" t="s">
        <v>1264</v>
      </c>
      <c r="C463" s="638" t="s">
        <v>1669</v>
      </c>
      <c r="D463" s="485"/>
      <c r="E463" s="484">
        <v>2000</v>
      </c>
    </row>
    <row r="464" spans="1:5" ht="25.5">
      <c r="A464" s="463"/>
      <c r="B464" s="498" t="s">
        <v>1048</v>
      </c>
      <c r="C464" s="638" t="s">
        <v>1671</v>
      </c>
      <c r="D464" s="485"/>
      <c r="E464" s="484">
        <v>4000</v>
      </c>
    </row>
    <row r="465" spans="1:5" ht="39" thickBot="1">
      <c r="A465" s="507"/>
      <c r="B465" s="639" t="s">
        <v>1041</v>
      </c>
      <c r="C465" s="640" t="s">
        <v>1672</v>
      </c>
      <c r="D465" s="550"/>
      <c r="E465" s="549">
        <v>50000</v>
      </c>
    </row>
    <row r="466" spans="1:5" ht="12.75" customHeight="1" thickBot="1">
      <c r="A466" s="459">
        <v>75416</v>
      </c>
      <c r="B466" s="500" t="s">
        <v>849</v>
      </c>
      <c r="C466" s="523"/>
      <c r="D466" s="491">
        <v>0</v>
      </c>
      <c r="E466" s="476">
        <v>6200</v>
      </c>
    </row>
    <row r="467" spans="1:5" ht="12.75" customHeight="1">
      <c r="A467" s="466"/>
      <c r="B467" s="641" t="s">
        <v>849</v>
      </c>
      <c r="C467" s="642"/>
      <c r="D467" s="643">
        <v>0</v>
      </c>
      <c r="E467" s="643">
        <v>6200</v>
      </c>
    </row>
    <row r="468" spans="1:5" ht="26.25" customHeight="1" thickBot="1">
      <c r="A468" s="507"/>
      <c r="B468" s="508" t="s">
        <v>1073</v>
      </c>
      <c r="C468" s="509" t="s">
        <v>1673</v>
      </c>
      <c r="D468" s="549">
        <v>0</v>
      </c>
      <c r="E468" s="549">
        <v>6200</v>
      </c>
    </row>
    <row r="469" spans="1:5" ht="12.75" customHeight="1" thickBot="1">
      <c r="A469" s="459">
        <v>75495</v>
      </c>
      <c r="B469" s="500" t="s">
        <v>1674</v>
      </c>
      <c r="C469" s="523"/>
      <c r="D469" s="491">
        <v>0</v>
      </c>
      <c r="E469" s="476">
        <v>15670</v>
      </c>
    </row>
    <row r="470" spans="1:5" ht="12.75">
      <c r="A470" s="463"/>
      <c r="B470" s="512" t="s">
        <v>1035</v>
      </c>
      <c r="C470" s="513"/>
      <c r="D470" s="503">
        <v>0</v>
      </c>
      <c r="E470" s="503">
        <v>15670</v>
      </c>
    </row>
    <row r="471" spans="1:5" ht="25.5">
      <c r="A471" s="463"/>
      <c r="B471" s="504" t="s">
        <v>1234</v>
      </c>
      <c r="C471" s="561" t="s">
        <v>1675</v>
      </c>
      <c r="D471" s="506"/>
      <c r="E471" s="505">
        <v>0</v>
      </c>
    </row>
    <row r="472" spans="1:5" ht="12.75">
      <c r="A472" s="463"/>
      <c r="B472" s="504" t="s">
        <v>1029</v>
      </c>
      <c r="C472" s="483" t="s">
        <v>1664</v>
      </c>
      <c r="D472" s="506"/>
      <c r="E472" s="505">
        <v>1800</v>
      </c>
    </row>
    <row r="473" spans="1:5" ht="25.5">
      <c r="A473" s="463"/>
      <c r="B473" s="504" t="s">
        <v>1676</v>
      </c>
      <c r="C473" s="483" t="s">
        <v>1677</v>
      </c>
      <c r="D473" s="506"/>
      <c r="E473" s="505">
        <v>6000</v>
      </c>
    </row>
    <row r="474" spans="1:5" ht="26.25" thickBot="1">
      <c r="A474" s="463"/>
      <c r="B474" s="498" t="s">
        <v>1678</v>
      </c>
      <c r="C474" s="483" t="s">
        <v>1679</v>
      </c>
      <c r="D474" s="506"/>
      <c r="E474" s="505">
        <v>7870</v>
      </c>
    </row>
    <row r="475" spans="1:5" ht="13.5" thickBot="1">
      <c r="A475" s="459">
        <v>801</v>
      </c>
      <c r="B475" s="474" t="s">
        <v>467</v>
      </c>
      <c r="C475" s="475"/>
      <c r="D475" s="476">
        <v>119480</v>
      </c>
      <c r="E475" s="476">
        <v>417524</v>
      </c>
    </row>
    <row r="476" spans="1:5" ht="13.5" thickBot="1">
      <c r="A476" s="459">
        <v>80101</v>
      </c>
      <c r="B476" s="474" t="s">
        <v>573</v>
      </c>
      <c r="C476" s="523"/>
      <c r="D476" s="491">
        <v>40000</v>
      </c>
      <c r="E476" s="476">
        <v>135500</v>
      </c>
    </row>
    <row r="477" spans="1:5" s="504" customFormat="1" ht="12" customHeight="1">
      <c r="A477" s="463"/>
      <c r="B477" s="556" t="s">
        <v>1065</v>
      </c>
      <c r="C477" s="537"/>
      <c r="D477" s="503">
        <v>40000</v>
      </c>
      <c r="E477" s="503">
        <v>135500</v>
      </c>
    </row>
    <row r="478" spans="1:5" s="504" customFormat="1" ht="26.25" customHeight="1">
      <c r="A478" s="463"/>
      <c r="B478" s="563" t="s">
        <v>1680</v>
      </c>
      <c r="C478" s="561" t="s">
        <v>1681</v>
      </c>
      <c r="D478" s="506"/>
      <c r="E478" s="505">
        <v>6000</v>
      </c>
    </row>
    <row r="479" spans="1:5" s="504" customFormat="1" ht="26.25" customHeight="1">
      <c r="A479" s="463"/>
      <c r="B479" s="563" t="s">
        <v>1680</v>
      </c>
      <c r="C479" s="483" t="s">
        <v>1682</v>
      </c>
      <c r="D479" s="506"/>
      <c r="E479" s="505">
        <v>10000</v>
      </c>
    </row>
    <row r="480" spans="1:5" s="504" customFormat="1" ht="12" customHeight="1">
      <c r="A480" s="463"/>
      <c r="B480" s="563" t="s">
        <v>1680</v>
      </c>
      <c r="C480" s="483" t="s">
        <v>1683</v>
      </c>
      <c r="D480" s="506"/>
      <c r="E480" s="505">
        <v>6500</v>
      </c>
    </row>
    <row r="481" spans="1:5" s="504" customFormat="1" ht="12" customHeight="1">
      <c r="A481" s="463"/>
      <c r="B481" s="598" t="s">
        <v>1232</v>
      </c>
      <c r="C481" s="483" t="s">
        <v>1684</v>
      </c>
      <c r="D481" s="506">
        <v>10000</v>
      </c>
      <c r="E481" s="505">
        <v>10000</v>
      </c>
    </row>
    <row r="482" spans="1:5" s="504" customFormat="1" ht="15.75" customHeight="1">
      <c r="A482" s="463"/>
      <c r="B482" s="530" t="s">
        <v>1099</v>
      </c>
      <c r="C482" s="539" t="s">
        <v>1685</v>
      </c>
      <c r="D482" s="506">
        <v>6700</v>
      </c>
      <c r="E482" s="505">
        <v>6700</v>
      </c>
    </row>
    <row r="483" spans="1:5" s="504" customFormat="1" ht="12.75">
      <c r="A483" s="544"/>
      <c r="B483" s="504" t="s">
        <v>1260</v>
      </c>
      <c r="C483" s="542" t="s">
        <v>1686</v>
      </c>
      <c r="D483" s="485"/>
      <c r="E483" s="505">
        <v>35000</v>
      </c>
    </row>
    <row r="484" spans="1:5" s="504" customFormat="1" ht="25.5">
      <c r="A484" s="544"/>
      <c r="B484" s="504" t="s">
        <v>1142</v>
      </c>
      <c r="C484" s="542" t="s">
        <v>1687</v>
      </c>
      <c r="D484" s="485"/>
      <c r="E484" s="505">
        <v>10000</v>
      </c>
    </row>
    <row r="485" spans="1:5" s="504" customFormat="1" ht="25.5">
      <c r="A485" s="544"/>
      <c r="B485" s="504" t="s">
        <v>1688</v>
      </c>
      <c r="C485" s="542" t="s">
        <v>1689</v>
      </c>
      <c r="D485" s="485">
        <v>8800</v>
      </c>
      <c r="E485" s="505">
        <v>8800</v>
      </c>
    </row>
    <row r="486" spans="1:5" s="504" customFormat="1" ht="25.5">
      <c r="A486" s="544"/>
      <c r="B486" s="504" t="s">
        <v>1181</v>
      </c>
      <c r="C486" s="542" t="s">
        <v>1690</v>
      </c>
      <c r="D486" s="485">
        <v>14500</v>
      </c>
      <c r="E486" s="505">
        <v>14500</v>
      </c>
    </row>
    <row r="487" spans="1:5" s="504" customFormat="1" ht="25.5">
      <c r="A487" s="544"/>
      <c r="B487" s="504" t="s">
        <v>1190</v>
      </c>
      <c r="C487" s="542" t="s">
        <v>1691</v>
      </c>
      <c r="D487" s="485"/>
      <c r="E487" s="505">
        <v>13000</v>
      </c>
    </row>
    <row r="488" spans="1:5" s="504" customFormat="1" ht="13.5" thickBot="1">
      <c r="A488" s="544"/>
      <c r="B488" s="504" t="s">
        <v>1190</v>
      </c>
      <c r="C488" s="542" t="s">
        <v>1692</v>
      </c>
      <c r="D488" s="485"/>
      <c r="E488" s="505">
        <v>15000</v>
      </c>
    </row>
    <row r="489" spans="1:5" ht="13.5" thickBot="1">
      <c r="A489" s="459">
        <v>80102</v>
      </c>
      <c r="B489" s="552" t="s">
        <v>1426</v>
      </c>
      <c r="C489" s="553"/>
      <c r="D489" s="555">
        <v>32480</v>
      </c>
      <c r="E489" s="554">
        <v>32480</v>
      </c>
    </row>
    <row r="490" spans="1:5" s="504" customFormat="1" ht="14.25" customHeight="1">
      <c r="A490" s="463"/>
      <c r="B490" s="556" t="s">
        <v>1065</v>
      </c>
      <c r="C490" s="537"/>
      <c r="D490" s="503">
        <v>32480</v>
      </c>
      <c r="E490" s="503">
        <v>32480</v>
      </c>
    </row>
    <row r="491" spans="1:5" s="504" customFormat="1" ht="21" customHeight="1" thickBot="1">
      <c r="A491" s="463"/>
      <c r="B491" s="487" t="s">
        <v>1693</v>
      </c>
      <c r="C491" s="542" t="s">
        <v>1694</v>
      </c>
      <c r="D491" s="485">
        <v>32480</v>
      </c>
      <c r="E491" s="484">
        <v>32480</v>
      </c>
    </row>
    <row r="492" spans="1:5" ht="13.5" thickBot="1">
      <c r="A492" s="459">
        <v>80104</v>
      </c>
      <c r="B492" s="474" t="s">
        <v>1210</v>
      </c>
      <c r="C492" s="475"/>
      <c r="D492" s="491">
        <v>0</v>
      </c>
      <c r="E492" s="476">
        <v>25000</v>
      </c>
    </row>
    <row r="493" spans="1:5" s="504" customFormat="1" ht="12.75">
      <c r="A493" s="463"/>
      <c r="B493" s="556" t="s">
        <v>1065</v>
      </c>
      <c r="C493" s="558"/>
      <c r="D493" s="559">
        <v>0</v>
      </c>
      <c r="E493" s="559">
        <v>25000</v>
      </c>
    </row>
    <row r="494" spans="1:5" s="504" customFormat="1" ht="25.5">
      <c r="A494" s="493"/>
      <c r="B494" s="504" t="s">
        <v>1104</v>
      </c>
      <c r="C494" s="483" t="s">
        <v>1695</v>
      </c>
      <c r="D494" s="506"/>
      <c r="E494" s="505">
        <v>5000</v>
      </c>
    </row>
    <row r="495" spans="1:5" s="504" customFormat="1" ht="25.5">
      <c r="A495" s="493"/>
      <c r="B495" s="504" t="s">
        <v>1104</v>
      </c>
      <c r="C495" s="483" t="s">
        <v>1696</v>
      </c>
      <c r="D495" s="506"/>
      <c r="E495" s="505">
        <v>5000</v>
      </c>
    </row>
    <row r="496" spans="1:5" s="504" customFormat="1" ht="26.25" thickBot="1">
      <c r="A496" s="493"/>
      <c r="B496" s="504" t="s">
        <v>1162</v>
      </c>
      <c r="C496" s="483" t="s">
        <v>1697</v>
      </c>
      <c r="D496" s="506"/>
      <c r="E496" s="510">
        <v>15000</v>
      </c>
    </row>
    <row r="497" spans="1:5" s="504" customFormat="1" ht="13.5" thickBot="1">
      <c r="A497" s="644">
        <v>80110</v>
      </c>
      <c r="B497" s="645" t="s">
        <v>518</v>
      </c>
      <c r="C497" s="646"/>
      <c r="D497" s="554">
        <v>0</v>
      </c>
      <c r="E497" s="554">
        <v>134984</v>
      </c>
    </row>
    <row r="498" spans="1:5" s="504" customFormat="1" ht="12.75">
      <c r="A498" s="544"/>
      <c r="B498" s="556" t="s">
        <v>1065</v>
      </c>
      <c r="C498" s="647"/>
      <c r="D498" s="518">
        <v>0</v>
      </c>
      <c r="E498" s="518">
        <v>134984</v>
      </c>
    </row>
    <row r="499" spans="1:5" s="504" customFormat="1" ht="25.5">
      <c r="A499" s="544"/>
      <c r="B499" s="563" t="s">
        <v>1680</v>
      </c>
      <c r="C499" s="542" t="s">
        <v>1698</v>
      </c>
      <c r="D499" s="485"/>
      <c r="E499" s="484">
        <v>5000</v>
      </c>
    </row>
    <row r="500" spans="1:5" s="504" customFormat="1" ht="17.25" customHeight="1">
      <c r="A500" s="544"/>
      <c r="B500" s="563" t="s">
        <v>1680</v>
      </c>
      <c r="C500" s="542" t="s">
        <v>1699</v>
      </c>
      <c r="D500" s="485"/>
      <c r="E500" s="484">
        <v>20000</v>
      </c>
    </row>
    <row r="501" spans="1:5" ht="29.25" customHeight="1">
      <c r="A501" s="544"/>
      <c r="B501" s="504" t="s">
        <v>1082</v>
      </c>
      <c r="C501" s="542" t="s">
        <v>1700</v>
      </c>
      <c r="D501" s="485"/>
      <c r="E501" s="484">
        <v>21590</v>
      </c>
    </row>
    <row r="502" spans="1:5" ht="29.25" customHeight="1">
      <c r="A502" s="544"/>
      <c r="B502" s="504" t="s">
        <v>995</v>
      </c>
      <c r="C502" s="542" t="s">
        <v>1701</v>
      </c>
      <c r="D502" s="485"/>
      <c r="E502" s="484">
        <v>45000</v>
      </c>
    </row>
    <row r="503" spans="1:5" ht="29.25" customHeight="1">
      <c r="A503" s="544"/>
      <c r="B503" s="504" t="s">
        <v>1702</v>
      </c>
      <c r="C503" s="483" t="s">
        <v>1703</v>
      </c>
      <c r="D503" s="485"/>
      <c r="E503" s="484">
        <v>18000</v>
      </c>
    </row>
    <row r="504" spans="1:5" s="504" customFormat="1" ht="25.5" customHeight="1" thickBot="1">
      <c r="A504" s="648"/>
      <c r="B504" s="649" t="s">
        <v>1704</v>
      </c>
      <c r="C504" s="557" t="s">
        <v>1705</v>
      </c>
      <c r="D504" s="550"/>
      <c r="E504" s="549">
        <v>25394</v>
      </c>
    </row>
    <row r="505" spans="1:5" ht="13.5" thickBot="1">
      <c r="A505" s="459">
        <v>80120</v>
      </c>
      <c r="B505" s="474" t="s">
        <v>19</v>
      </c>
      <c r="C505" s="475"/>
      <c r="D505" s="491">
        <v>47000</v>
      </c>
      <c r="E505" s="476">
        <v>47000</v>
      </c>
    </row>
    <row r="506" spans="1:5" ht="12.75">
      <c r="A506" s="463"/>
      <c r="B506" s="556" t="s">
        <v>1065</v>
      </c>
      <c r="C506" s="558"/>
      <c r="D506" s="503">
        <v>47000</v>
      </c>
      <c r="E506" s="503">
        <v>47000</v>
      </c>
    </row>
    <row r="507" spans="1:5" ht="35.25" customHeight="1" thickBot="1">
      <c r="A507" s="463"/>
      <c r="B507" s="650" t="s">
        <v>1005</v>
      </c>
      <c r="C507" s="561" t="s">
        <v>1706</v>
      </c>
      <c r="D507" s="651">
        <v>47000</v>
      </c>
      <c r="E507" s="652">
        <v>47000</v>
      </c>
    </row>
    <row r="508" spans="1:5" ht="13.5" thickBot="1">
      <c r="A508" s="459">
        <v>80130</v>
      </c>
      <c r="B508" s="474" t="s">
        <v>1547</v>
      </c>
      <c r="C508" s="475"/>
      <c r="D508" s="491">
        <v>0</v>
      </c>
      <c r="E508" s="476">
        <v>42560</v>
      </c>
    </row>
    <row r="509" spans="1:5" ht="12.75">
      <c r="A509" s="463"/>
      <c r="B509" s="556" t="s">
        <v>1065</v>
      </c>
      <c r="C509" s="558"/>
      <c r="D509" s="503">
        <v>0</v>
      </c>
      <c r="E509" s="503">
        <v>42560</v>
      </c>
    </row>
    <row r="510" spans="1:5" ht="35.25" customHeight="1">
      <c r="A510" s="463"/>
      <c r="B510" s="650" t="s">
        <v>1234</v>
      </c>
      <c r="C510" s="561" t="s">
        <v>1707</v>
      </c>
      <c r="D510" s="651"/>
      <c r="E510" s="652">
        <v>10560</v>
      </c>
    </row>
    <row r="511" spans="1:5" ht="35.25" customHeight="1">
      <c r="A511" s="463"/>
      <c r="B511" s="504" t="s">
        <v>1234</v>
      </c>
      <c r="C511" s="483" t="s">
        <v>1675</v>
      </c>
      <c r="D511" s="485"/>
      <c r="E511" s="505">
        <v>15000</v>
      </c>
    </row>
    <row r="512" spans="1:5" ht="26.25" thickBot="1">
      <c r="A512" s="507"/>
      <c r="B512" s="653" t="s">
        <v>1234</v>
      </c>
      <c r="C512" s="509" t="s">
        <v>1708</v>
      </c>
      <c r="D512" s="511"/>
      <c r="E512" s="510">
        <v>17000</v>
      </c>
    </row>
    <row r="513" spans="1:5" ht="13.5" customHeight="1" hidden="1">
      <c r="A513" s="463"/>
      <c r="B513" s="654"/>
      <c r="C513" s="483"/>
      <c r="D513" s="570"/>
      <c r="E513" s="569">
        <v>0</v>
      </c>
    </row>
    <row r="514" spans="1:5" ht="13.5" thickBot="1">
      <c r="A514" s="459">
        <v>900</v>
      </c>
      <c r="B514" s="711" t="s">
        <v>1605</v>
      </c>
      <c r="C514" s="715"/>
      <c r="D514" s="476">
        <v>-72526</v>
      </c>
      <c r="E514" s="476">
        <v>114719</v>
      </c>
    </row>
    <row r="515" spans="1:5" ht="15" customHeight="1" thickBot="1">
      <c r="A515" s="461">
        <v>90004</v>
      </c>
      <c r="B515" s="707" t="s">
        <v>1606</v>
      </c>
      <c r="C515" s="708"/>
      <c r="D515" s="587">
        <v>-72526</v>
      </c>
      <c r="E515" s="564">
        <v>114719</v>
      </c>
    </row>
    <row r="516" spans="1:5" ht="12.75">
      <c r="A516" s="655"/>
      <c r="B516" s="502" t="s">
        <v>1607</v>
      </c>
      <c r="C516" s="513"/>
      <c r="D516" s="656">
        <v>-72526</v>
      </c>
      <c r="E516" s="656">
        <v>114719</v>
      </c>
    </row>
    <row r="517" spans="1:5" ht="38.25">
      <c r="A517" s="493"/>
      <c r="B517" s="505" t="s">
        <v>1611</v>
      </c>
      <c r="C517" s="483" t="s">
        <v>1709</v>
      </c>
      <c r="D517" s="506"/>
      <c r="E517" s="505">
        <v>15000</v>
      </c>
    </row>
    <row r="518" spans="1:5" ht="25.5">
      <c r="A518" s="493"/>
      <c r="B518" s="505" t="s">
        <v>1611</v>
      </c>
      <c r="C518" s="483" t="s">
        <v>1710</v>
      </c>
      <c r="D518" s="506"/>
      <c r="E518" s="505">
        <v>21450</v>
      </c>
    </row>
    <row r="519" spans="1:5" ht="38.25">
      <c r="A519" s="493"/>
      <c r="B519" s="505" t="s">
        <v>1033</v>
      </c>
      <c r="C519" s="483" t="s">
        <v>1711</v>
      </c>
      <c r="D519" s="506"/>
      <c r="E519" s="505">
        <v>15795</v>
      </c>
    </row>
    <row r="520" spans="1:5" ht="25.5">
      <c r="A520" s="493"/>
      <c r="B520" s="505" t="s">
        <v>1007</v>
      </c>
      <c r="C520" s="483" t="s">
        <v>1712</v>
      </c>
      <c r="D520" s="506">
        <v>-122526</v>
      </c>
      <c r="E520" s="505">
        <v>2474</v>
      </c>
    </row>
    <row r="521" spans="1:5" ht="38.25">
      <c r="A521" s="493"/>
      <c r="B521" s="505" t="s">
        <v>1041</v>
      </c>
      <c r="C521" s="483" t="s">
        <v>1713</v>
      </c>
      <c r="D521" s="506">
        <v>50000</v>
      </c>
      <c r="E521" s="505">
        <v>50000</v>
      </c>
    </row>
    <row r="522" spans="1:5" ht="26.25" thickBot="1">
      <c r="A522" s="507"/>
      <c r="B522" s="510" t="s">
        <v>1041</v>
      </c>
      <c r="C522" s="509" t="s">
        <v>1714</v>
      </c>
      <c r="D522" s="511"/>
      <c r="E522" s="510">
        <v>10000</v>
      </c>
    </row>
    <row r="523" spans="1:5" ht="12.75">
      <c r="A523" s="582"/>
      <c r="B523" s="709"/>
      <c r="C523" s="710"/>
      <c r="D523" s="657"/>
      <c r="E523" s="657"/>
    </row>
    <row r="524" spans="1:5" ht="12.75" customHeight="1">
      <c r="A524" s="460"/>
      <c r="B524" s="574"/>
      <c r="C524" s="658"/>
      <c r="D524" s="659"/>
      <c r="E524" s="448"/>
    </row>
    <row r="525" spans="1:5" ht="12.75" customHeight="1">
      <c r="A525" s="460"/>
      <c r="B525" s="574"/>
      <c r="C525" s="658"/>
      <c r="D525" s="659"/>
      <c r="E525" s="448"/>
    </row>
    <row r="526" spans="1:5" ht="12.75" customHeight="1">
      <c r="A526" s="460"/>
      <c r="B526" s="574"/>
      <c r="C526" s="658"/>
      <c r="D526" s="659"/>
      <c r="E526" s="448"/>
    </row>
    <row r="527" spans="1:5" ht="12.75" customHeight="1">
      <c r="A527" s="460"/>
      <c r="B527" s="574"/>
      <c r="C527" s="658"/>
      <c r="D527" s="659"/>
      <c r="E527" s="448"/>
    </row>
    <row r="528" spans="1:5" ht="12.75" customHeight="1">
      <c r="A528" s="460"/>
      <c r="B528" s="660"/>
      <c r="C528" s="658"/>
      <c r="D528" s="659"/>
      <c r="E528" s="448"/>
    </row>
    <row r="529" spans="1:5" ht="12.75" customHeight="1">
      <c r="A529" s="460"/>
      <c r="B529" s="661"/>
      <c r="C529" s="658"/>
      <c r="D529" s="659"/>
      <c r="E529" s="448"/>
    </row>
    <row r="530" spans="1:5" ht="12.75" customHeight="1">
      <c r="A530" s="460"/>
      <c r="B530" s="574"/>
      <c r="C530" s="658"/>
      <c r="D530" s="659"/>
      <c r="E530" s="448"/>
    </row>
    <row r="531" spans="1:3" ht="12.75" customHeight="1">
      <c r="A531" s="460"/>
      <c r="B531" s="661"/>
      <c r="C531" s="658"/>
    </row>
    <row r="532" spans="1:3" ht="13.5" customHeight="1">
      <c r="A532" s="460"/>
      <c r="B532" s="574"/>
      <c r="C532" s="658"/>
    </row>
    <row r="533" spans="1:3" ht="12.75" customHeight="1">
      <c r="A533" s="460"/>
      <c r="B533" s="574"/>
      <c r="C533" s="658"/>
    </row>
    <row r="534" spans="1:3" ht="12.75">
      <c r="A534" s="460"/>
      <c r="B534" s="660"/>
      <c r="C534" s="658"/>
    </row>
    <row r="535" spans="1:3" ht="12.75">
      <c r="A535" s="460"/>
      <c r="B535" s="574"/>
      <c r="C535" s="658"/>
    </row>
  </sheetData>
  <mergeCells count="23">
    <mergeCell ref="D11:D12"/>
    <mergeCell ref="E11:E12"/>
    <mergeCell ref="A14:C14"/>
    <mergeCell ref="A15:C15"/>
    <mergeCell ref="C11:C12"/>
    <mergeCell ref="B46:C46"/>
    <mergeCell ref="B53:C53"/>
    <mergeCell ref="B338:C338"/>
    <mergeCell ref="B341:C341"/>
    <mergeCell ref="B367:C367"/>
    <mergeCell ref="B371:C371"/>
    <mergeCell ref="B372:C372"/>
    <mergeCell ref="B374:C374"/>
    <mergeCell ref="B392:C392"/>
    <mergeCell ref="B393:C393"/>
    <mergeCell ref="B419:C419"/>
    <mergeCell ref="A440:C440"/>
    <mergeCell ref="B515:C515"/>
    <mergeCell ref="B523:C523"/>
    <mergeCell ref="B446:C446"/>
    <mergeCell ref="B447:C447"/>
    <mergeCell ref="B449:C449"/>
    <mergeCell ref="B514:C51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B3" sqref="B3"/>
    </sheetView>
  </sheetViews>
  <sheetFormatPr defaultColWidth="9.140625" defaultRowHeight="12.75"/>
  <cols>
    <col min="1" max="1" width="3.8515625" style="673" customWidth="1"/>
    <col min="2" max="2" width="14.8515625" style="673" customWidth="1"/>
    <col min="3" max="3" width="18.421875" style="673" customWidth="1"/>
    <col min="4" max="4" width="23.7109375" style="673" customWidth="1"/>
    <col min="5" max="5" width="9.140625" style="673" customWidth="1"/>
    <col min="6" max="6" width="23.00390625" style="673" customWidth="1"/>
    <col min="7" max="7" width="13.8515625" style="673" customWidth="1"/>
    <col min="8" max="8" width="11.8515625" style="673" customWidth="1"/>
    <col min="9" max="9" width="11.8515625" style="673" hidden="1" customWidth="1"/>
    <col min="10" max="10" width="13.421875" style="673" customWidth="1"/>
    <col min="11" max="11" width="19.00390625" style="674" customWidth="1"/>
    <col min="12" max="13" width="9.140625" style="673" customWidth="1"/>
    <col min="14" max="14" width="11.57421875" style="673" bestFit="1" customWidth="1"/>
    <col min="15" max="16384" width="9.140625" style="673" customWidth="1"/>
  </cols>
  <sheetData>
    <row r="1" spans="4:11" s="668" customFormat="1" ht="11.25">
      <c r="D1" s="669"/>
      <c r="K1" s="670" t="s">
        <v>1715</v>
      </c>
    </row>
    <row r="2" spans="7:11" s="668" customFormat="1" ht="11.25">
      <c r="G2" s="669"/>
      <c r="K2" s="670" t="s">
        <v>1885</v>
      </c>
    </row>
    <row r="3" spans="8:11" s="668" customFormat="1" ht="11.25">
      <c r="H3" s="669"/>
      <c r="I3" s="669"/>
      <c r="K3" s="670" t="s">
        <v>1886</v>
      </c>
    </row>
    <row r="4" spans="8:11" s="668" customFormat="1" ht="11.25">
      <c r="H4" s="669"/>
      <c r="I4" s="669"/>
      <c r="K4" s="671"/>
    </row>
    <row r="5" spans="1:11" s="672" customFormat="1" ht="15.75">
      <c r="A5" s="744" t="s">
        <v>1716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</row>
    <row r="8" spans="1:11" ht="56.25" customHeight="1">
      <c r="A8" s="675" t="s">
        <v>1717</v>
      </c>
      <c r="B8" s="676" t="s">
        <v>1718</v>
      </c>
      <c r="C8" s="675" t="s">
        <v>1719</v>
      </c>
      <c r="D8" s="676" t="s">
        <v>1720</v>
      </c>
      <c r="E8" s="745" t="s">
        <v>1721</v>
      </c>
      <c r="F8" s="745"/>
      <c r="G8" s="675" t="s">
        <v>1722</v>
      </c>
      <c r="H8" s="676" t="s">
        <v>1723</v>
      </c>
      <c r="I8" s="676" t="s">
        <v>1724</v>
      </c>
      <c r="J8" s="676" t="s">
        <v>1725</v>
      </c>
      <c r="K8" s="676" t="s">
        <v>1726</v>
      </c>
    </row>
    <row r="9" spans="1:11" s="678" customFormat="1" ht="26.25" customHeight="1">
      <c r="A9" s="741" t="s">
        <v>1727</v>
      </c>
      <c r="B9" s="746"/>
      <c r="C9" s="746"/>
      <c r="D9" s="746"/>
      <c r="E9" s="746"/>
      <c r="F9" s="747"/>
      <c r="G9" s="677">
        <f>G13+G10</f>
        <v>3070544</v>
      </c>
      <c r="H9" s="677">
        <f>H13+H10</f>
        <v>2500000</v>
      </c>
      <c r="I9" s="677">
        <f>I13+I10</f>
        <v>0</v>
      </c>
      <c r="J9" s="677">
        <f>J13+J10</f>
        <v>570544</v>
      </c>
      <c r="K9" s="677"/>
    </row>
    <row r="10" spans="1:11" s="678" customFormat="1" ht="26.25" customHeight="1">
      <c r="A10" s="741" t="s">
        <v>1897</v>
      </c>
      <c r="B10" s="742"/>
      <c r="C10" s="742"/>
      <c r="D10" s="742"/>
      <c r="E10" s="742"/>
      <c r="F10" s="743"/>
      <c r="G10" s="679">
        <f>G11+G12</f>
        <v>500000</v>
      </c>
      <c r="H10" s="679">
        <f>H11+H12</f>
        <v>440500</v>
      </c>
      <c r="I10" s="679">
        <f>I11+I12</f>
        <v>0</v>
      </c>
      <c r="J10" s="679">
        <f>J11+J12</f>
        <v>59500</v>
      </c>
      <c r="K10" s="677"/>
    </row>
    <row r="11" spans="1:11" ht="37.5" customHeight="1">
      <c r="A11" s="675">
        <v>1</v>
      </c>
      <c r="B11" s="675" t="s">
        <v>1728</v>
      </c>
      <c r="C11" s="675" t="s">
        <v>1729</v>
      </c>
      <c r="D11" s="676" t="s">
        <v>1730</v>
      </c>
      <c r="E11" s="737" t="s">
        <v>1731</v>
      </c>
      <c r="F11" s="738"/>
      <c r="G11" s="679">
        <f>H11+I11+J11</f>
        <v>250000</v>
      </c>
      <c r="H11" s="679">
        <v>222500</v>
      </c>
      <c r="I11" s="679"/>
      <c r="J11" s="679">
        <v>27500</v>
      </c>
      <c r="K11" s="680" t="s">
        <v>125</v>
      </c>
    </row>
    <row r="12" spans="1:19" ht="48" customHeight="1">
      <c r="A12" s="675">
        <v>2</v>
      </c>
      <c r="B12" s="675" t="s">
        <v>1732</v>
      </c>
      <c r="C12" s="675" t="s">
        <v>1733</v>
      </c>
      <c r="D12" s="675" t="s">
        <v>1734</v>
      </c>
      <c r="E12" s="736" t="s">
        <v>1735</v>
      </c>
      <c r="F12" s="736"/>
      <c r="G12" s="679">
        <f>H12+I12+J12</f>
        <v>250000</v>
      </c>
      <c r="H12" s="679">
        <v>218000</v>
      </c>
      <c r="I12" s="679"/>
      <c r="J12" s="679">
        <v>32000</v>
      </c>
      <c r="K12" s="680" t="s">
        <v>141</v>
      </c>
      <c r="M12" s="739"/>
      <c r="N12" s="740"/>
      <c r="O12" s="740"/>
      <c r="P12" s="740"/>
      <c r="Q12" s="740"/>
      <c r="R12" s="740"/>
      <c r="S12" s="740"/>
    </row>
    <row r="13" spans="1:11" s="678" customFormat="1" ht="26.25" customHeight="1">
      <c r="A13" s="741" t="s">
        <v>1736</v>
      </c>
      <c r="B13" s="742"/>
      <c r="C13" s="742"/>
      <c r="D13" s="742"/>
      <c r="E13" s="742"/>
      <c r="F13" s="743"/>
      <c r="G13" s="679">
        <f>SUM(G14:G27)</f>
        <v>2570544</v>
      </c>
      <c r="H13" s="679">
        <f>SUM(H14:H31)</f>
        <v>2059500</v>
      </c>
      <c r="I13" s="679">
        <f>SUM(I14:I31)</f>
        <v>0</v>
      </c>
      <c r="J13" s="679">
        <f>SUM(J14:J31)</f>
        <v>511044</v>
      </c>
      <c r="K13" s="677"/>
    </row>
    <row r="14" spans="1:11" ht="37.5" customHeight="1">
      <c r="A14" s="675">
        <v>3</v>
      </c>
      <c r="B14" s="675" t="s">
        <v>1737</v>
      </c>
      <c r="C14" s="675" t="s">
        <v>701</v>
      </c>
      <c r="D14" s="676" t="s">
        <v>1738</v>
      </c>
      <c r="E14" s="737" t="s">
        <v>1739</v>
      </c>
      <c r="F14" s="738"/>
      <c r="G14" s="679">
        <f aca="true" t="shared" si="0" ref="G14:G27">H14+I14+J14</f>
        <v>250000</v>
      </c>
      <c r="H14" s="679">
        <v>185000</v>
      </c>
      <c r="I14" s="679"/>
      <c r="J14" s="679">
        <f>20000+45000</f>
        <v>65000</v>
      </c>
      <c r="K14" s="680" t="s">
        <v>1035</v>
      </c>
    </row>
    <row r="15" spans="1:14" ht="42" customHeight="1">
      <c r="A15" s="675">
        <v>4</v>
      </c>
      <c r="B15" s="675" t="s">
        <v>1737</v>
      </c>
      <c r="C15" s="675" t="s">
        <v>701</v>
      </c>
      <c r="D15" s="676" t="s">
        <v>1740</v>
      </c>
      <c r="E15" s="737" t="s">
        <v>1741</v>
      </c>
      <c r="F15" s="738"/>
      <c r="G15" s="679">
        <f t="shared" si="0"/>
        <v>250000</v>
      </c>
      <c r="H15" s="679">
        <v>183200</v>
      </c>
      <c r="I15" s="679"/>
      <c r="J15" s="679">
        <f>25800+41000</f>
        <v>66800</v>
      </c>
      <c r="K15" s="680" t="s">
        <v>1035</v>
      </c>
      <c r="N15" s="681"/>
    </row>
    <row r="16" spans="1:11" ht="48.75" customHeight="1">
      <c r="A16" s="675">
        <v>5</v>
      </c>
      <c r="B16" s="675" t="s">
        <v>1742</v>
      </c>
      <c r="C16" s="675" t="s">
        <v>1743</v>
      </c>
      <c r="D16" s="676" t="s">
        <v>1744</v>
      </c>
      <c r="E16" s="736" t="s">
        <v>1745</v>
      </c>
      <c r="F16" s="736"/>
      <c r="G16" s="679">
        <f t="shared" si="0"/>
        <v>235000</v>
      </c>
      <c r="H16" s="679">
        <v>199200</v>
      </c>
      <c r="I16" s="679">
        <v>0</v>
      </c>
      <c r="J16" s="679">
        <v>35800</v>
      </c>
      <c r="K16" s="680" t="s">
        <v>1746</v>
      </c>
    </row>
    <row r="17" spans="1:11" ht="54" customHeight="1">
      <c r="A17" s="675">
        <v>6</v>
      </c>
      <c r="B17" s="675" t="s">
        <v>1742</v>
      </c>
      <c r="C17" s="675" t="s">
        <v>1747</v>
      </c>
      <c r="D17" s="675" t="s">
        <v>1748</v>
      </c>
      <c r="E17" s="736" t="s">
        <v>1749</v>
      </c>
      <c r="F17" s="736"/>
      <c r="G17" s="679">
        <f t="shared" si="0"/>
        <v>122000</v>
      </c>
      <c r="H17" s="679">
        <v>92000</v>
      </c>
      <c r="I17" s="679">
        <v>0</v>
      </c>
      <c r="J17" s="679">
        <v>30000</v>
      </c>
      <c r="K17" s="680" t="s">
        <v>1746</v>
      </c>
    </row>
    <row r="18" spans="1:19" ht="57" customHeight="1">
      <c r="A18" s="675">
        <v>7</v>
      </c>
      <c r="B18" s="675" t="s">
        <v>1742</v>
      </c>
      <c r="C18" s="675" t="s">
        <v>1750</v>
      </c>
      <c r="D18" s="676" t="s">
        <v>1751</v>
      </c>
      <c r="E18" s="736" t="s">
        <v>1752</v>
      </c>
      <c r="F18" s="736"/>
      <c r="G18" s="679">
        <f t="shared" si="0"/>
        <v>171324</v>
      </c>
      <c r="H18" s="679">
        <v>85324</v>
      </c>
      <c r="I18" s="679">
        <v>0</v>
      </c>
      <c r="J18" s="679">
        <v>86000</v>
      </c>
      <c r="K18" s="680" t="s">
        <v>1746</v>
      </c>
      <c r="M18" s="739"/>
      <c r="N18" s="740"/>
      <c r="O18" s="740"/>
      <c r="P18" s="740"/>
      <c r="Q18" s="740"/>
      <c r="R18" s="740"/>
      <c r="S18" s="740"/>
    </row>
    <row r="19" spans="1:19" ht="72" customHeight="1">
      <c r="A19" s="675">
        <v>8</v>
      </c>
      <c r="B19" s="675" t="s">
        <v>1742</v>
      </c>
      <c r="C19" s="675" t="s">
        <v>1753</v>
      </c>
      <c r="D19" s="676" t="s">
        <v>1754</v>
      </c>
      <c r="E19" s="736" t="s">
        <v>1755</v>
      </c>
      <c r="F19" s="736"/>
      <c r="G19" s="679">
        <f>H19+I19+J19</f>
        <v>248786</v>
      </c>
      <c r="H19" s="679">
        <v>232036</v>
      </c>
      <c r="I19" s="679">
        <v>0</v>
      </c>
      <c r="J19" s="679">
        <f>12750+4000</f>
        <v>16750</v>
      </c>
      <c r="K19" s="680" t="s">
        <v>1746</v>
      </c>
      <c r="M19" s="739"/>
      <c r="N19" s="740"/>
      <c r="O19" s="740"/>
      <c r="P19" s="740"/>
      <c r="Q19" s="740"/>
      <c r="R19" s="740"/>
      <c r="S19" s="740"/>
    </row>
    <row r="20" spans="1:18" ht="48.75" customHeight="1">
      <c r="A20" s="675">
        <v>9</v>
      </c>
      <c r="B20" s="675" t="s">
        <v>1756</v>
      </c>
      <c r="C20" s="675" t="s">
        <v>1757</v>
      </c>
      <c r="D20" s="675" t="s">
        <v>1758</v>
      </c>
      <c r="E20" s="736" t="s">
        <v>1759</v>
      </c>
      <c r="F20" s="736"/>
      <c r="G20" s="679">
        <f t="shared" si="0"/>
        <v>155287</v>
      </c>
      <c r="H20" s="679">
        <v>129401</v>
      </c>
      <c r="I20" s="679"/>
      <c r="J20" s="679">
        <v>25886</v>
      </c>
      <c r="K20" s="680" t="s">
        <v>1746</v>
      </c>
      <c r="L20" s="739"/>
      <c r="M20" s="740"/>
      <c r="N20" s="740"/>
      <c r="O20" s="740"/>
      <c r="P20" s="740"/>
      <c r="Q20" s="740"/>
      <c r="R20" s="740"/>
    </row>
    <row r="21" spans="1:18" ht="47.25" customHeight="1">
      <c r="A21" s="675">
        <v>10</v>
      </c>
      <c r="B21" s="675" t="s">
        <v>1760</v>
      </c>
      <c r="C21" s="675" t="s">
        <v>1761</v>
      </c>
      <c r="D21" s="676" t="s">
        <v>1762</v>
      </c>
      <c r="E21" s="736" t="s">
        <v>1763</v>
      </c>
      <c r="F21" s="736"/>
      <c r="G21" s="679">
        <f t="shared" si="0"/>
        <v>228134</v>
      </c>
      <c r="H21" s="679">
        <v>182000</v>
      </c>
      <c r="I21" s="679">
        <v>0</v>
      </c>
      <c r="J21" s="679">
        <v>46134</v>
      </c>
      <c r="K21" s="680" t="s">
        <v>1746</v>
      </c>
      <c r="L21" s="739"/>
      <c r="M21" s="740"/>
      <c r="N21" s="740"/>
      <c r="O21" s="740"/>
      <c r="P21" s="740"/>
      <c r="Q21" s="740"/>
      <c r="R21" s="740"/>
    </row>
    <row r="22" spans="1:11" ht="48.75" customHeight="1">
      <c r="A22" s="675">
        <v>11</v>
      </c>
      <c r="B22" s="675" t="s">
        <v>1764</v>
      </c>
      <c r="C22" s="675" t="s">
        <v>1765</v>
      </c>
      <c r="D22" s="676" t="s">
        <v>1766</v>
      </c>
      <c r="E22" s="736" t="s">
        <v>1767</v>
      </c>
      <c r="F22" s="736"/>
      <c r="G22" s="679">
        <f t="shared" si="0"/>
        <v>250000</v>
      </c>
      <c r="H22" s="679">
        <v>231648</v>
      </c>
      <c r="I22" s="679"/>
      <c r="J22" s="679">
        <v>18352</v>
      </c>
      <c r="K22" s="680" t="s">
        <v>141</v>
      </c>
    </row>
    <row r="23" spans="1:11" ht="48.75" customHeight="1">
      <c r="A23" s="675">
        <v>12</v>
      </c>
      <c r="B23" s="675" t="s">
        <v>1764</v>
      </c>
      <c r="C23" s="675" t="s">
        <v>1768</v>
      </c>
      <c r="D23" s="676" t="s">
        <v>1769</v>
      </c>
      <c r="E23" s="736" t="s">
        <v>1770</v>
      </c>
      <c r="F23" s="736"/>
      <c r="G23" s="679">
        <f t="shared" si="0"/>
        <v>75000</v>
      </c>
      <c r="H23" s="679">
        <v>50000</v>
      </c>
      <c r="I23" s="679"/>
      <c r="J23" s="679">
        <v>25000</v>
      </c>
      <c r="K23" s="680" t="s">
        <v>141</v>
      </c>
    </row>
    <row r="24" spans="1:11" ht="50.25" customHeight="1">
      <c r="A24" s="675">
        <v>13</v>
      </c>
      <c r="B24" s="675" t="s">
        <v>1771</v>
      </c>
      <c r="C24" s="675" t="s">
        <v>1385</v>
      </c>
      <c r="D24" s="676" t="s">
        <v>1772</v>
      </c>
      <c r="E24" s="736" t="s">
        <v>1773</v>
      </c>
      <c r="F24" s="736"/>
      <c r="G24" s="679">
        <f>H24+I24+J24</f>
        <v>128013</v>
      </c>
      <c r="H24" s="679">
        <v>73191</v>
      </c>
      <c r="I24" s="679"/>
      <c r="J24" s="679">
        <f>29822+25000</f>
        <v>54822</v>
      </c>
      <c r="K24" s="680" t="s">
        <v>1774</v>
      </c>
    </row>
    <row r="25" spans="1:11" ht="48.75" customHeight="1">
      <c r="A25" s="675">
        <v>14</v>
      </c>
      <c r="B25" s="675" t="s">
        <v>1771</v>
      </c>
      <c r="C25" s="675" t="s">
        <v>1393</v>
      </c>
      <c r="D25" s="675" t="s">
        <v>1775</v>
      </c>
      <c r="E25" s="737" t="s">
        <v>1776</v>
      </c>
      <c r="F25" s="738"/>
      <c r="G25" s="679">
        <f>H25+I25+J25</f>
        <v>152000</v>
      </c>
      <c r="H25" s="679">
        <v>128000</v>
      </c>
      <c r="I25" s="679"/>
      <c r="J25" s="679">
        <f>14000+8000+2000</f>
        <v>24000</v>
      </c>
      <c r="K25" s="680" t="s">
        <v>1774</v>
      </c>
    </row>
    <row r="26" spans="1:11" ht="44.25" customHeight="1">
      <c r="A26" s="675">
        <v>15</v>
      </c>
      <c r="B26" s="675" t="s">
        <v>1771</v>
      </c>
      <c r="C26" s="675" t="s">
        <v>1777</v>
      </c>
      <c r="D26" s="676" t="s">
        <v>1778</v>
      </c>
      <c r="E26" s="736" t="s">
        <v>1779</v>
      </c>
      <c r="F26" s="736"/>
      <c r="G26" s="679">
        <f t="shared" si="0"/>
        <v>105000</v>
      </c>
      <c r="H26" s="679">
        <v>100000</v>
      </c>
      <c r="I26" s="679"/>
      <c r="J26" s="679">
        <v>5000</v>
      </c>
      <c r="K26" s="680" t="s">
        <v>1774</v>
      </c>
    </row>
    <row r="27" spans="1:11" ht="37.5" customHeight="1">
      <c r="A27" s="675">
        <v>16</v>
      </c>
      <c r="B27" s="675" t="s">
        <v>1771</v>
      </c>
      <c r="C27" s="675" t="s">
        <v>1304</v>
      </c>
      <c r="D27" s="676" t="s">
        <v>1780</v>
      </c>
      <c r="E27" s="736" t="s">
        <v>1305</v>
      </c>
      <c r="F27" s="736"/>
      <c r="G27" s="679">
        <f t="shared" si="0"/>
        <v>200000</v>
      </c>
      <c r="H27" s="679">
        <v>188500</v>
      </c>
      <c r="I27" s="679"/>
      <c r="J27" s="679">
        <v>11500</v>
      </c>
      <c r="K27" s="680" t="s">
        <v>141</v>
      </c>
    </row>
    <row r="28" spans="1:11" ht="42" customHeight="1">
      <c r="A28" s="682"/>
      <c r="B28" s="682"/>
      <c r="C28" s="682"/>
      <c r="D28" s="683"/>
      <c r="E28" s="733"/>
      <c r="F28" s="733"/>
      <c r="G28" s="684"/>
      <c r="H28" s="684"/>
      <c r="I28" s="684"/>
      <c r="J28" s="684"/>
      <c r="K28" s="685"/>
    </row>
    <row r="29" spans="1:11" ht="71.25" customHeight="1">
      <c r="A29" s="682"/>
      <c r="B29" s="682"/>
      <c r="C29" s="682"/>
      <c r="D29" s="682"/>
      <c r="E29" s="733"/>
      <c r="F29" s="734"/>
      <c r="G29" s="684"/>
      <c r="H29" s="684"/>
      <c r="I29" s="684"/>
      <c r="J29" s="684"/>
      <c r="K29" s="685"/>
    </row>
    <row r="30" spans="1:11" ht="71.25" customHeight="1">
      <c r="A30" s="682"/>
      <c r="B30" s="682"/>
      <c r="C30" s="682"/>
      <c r="D30" s="682"/>
      <c r="E30" s="733"/>
      <c r="F30" s="734"/>
      <c r="G30" s="684"/>
      <c r="H30" s="684"/>
      <c r="I30" s="684"/>
      <c r="J30" s="684"/>
      <c r="K30" s="685"/>
    </row>
    <row r="31" spans="1:11" ht="71.25" customHeight="1">
      <c r="A31" s="682"/>
      <c r="B31" s="682"/>
      <c r="C31" s="682"/>
      <c r="D31" s="682"/>
      <c r="E31" s="733"/>
      <c r="F31" s="734"/>
      <c r="G31" s="684"/>
      <c r="H31" s="684"/>
      <c r="I31" s="684"/>
      <c r="J31" s="684"/>
      <c r="K31" s="685"/>
    </row>
    <row r="32" spans="7:10" ht="12">
      <c r="G32" s="681"/>
      <c r="H32" s="681"/>
      <c r="I32" s="681"/>
      <c r="J32" s="681"/>
    </row>
    <row r="33" spans="7:10" ht="38.25" customHeight="1">
      <c r="G33" s="681"/>
      <c r="H33" s="681"/>
      <c r="I33" s="681"/>
      <c r="J33" s="681"/>
    </row>
    <row r="34" spans="3:10" ht="24.75" customHeight="1">
      <c r="C34" s="735"/>
      <c r="D34" s="735"/>
      <c r="E34" s="735"/>
      <c r="F34" s="735"/>
      <c r="G34" s="735"/>
      <c r="H34" s="735"/>
      <c r="I34" s="735"/>
      <c r="J34" s="735"/>
    </row>
    <row r="35" spans="3:10" ht="12">
      <c r="C35" s="735"/>
      <c r="D35" s="735"/>
      <c r="E35" s="735"/>
      <c r="F35" s="735"/>
      <c r="G35" s="735"/>
      <c r="H35" s="735"/>
      <c r="I35" s="735"/>
      <c r="J35" s="735"/>
    </row>
    <row r="36" spans="7:10" ht="12">
      <c r="G36" s="681"/>
      <c r="H36" s="681"/>
      <c r="I36" s="681"/>
      <c r="J36" s="681"/>
    </row>
    <row r="37" spans="7:10" ht="12">
      <c r="G37" s="681"/>
      <c r="H37" s="681"/>
      <c r="I37" s="681"/>
      <c r="J37" s="681"/>
    </row>
    <row r="38" spans="7:10" ht="12">
      <c r="G38" s="681"/>
      <c r="H38" s="681"/>
      <c r="I38" s="681"/>
      <c r="J38" s="681"/>
    </row>
    <row r="39" spans="7:10" ht="12">
      <c r="G39" s="681"/>
      <c r="H39" s="681"/>
      <c r="I39" s="681"/>
      <c r="J39" s="681"/>
    </row>
    <row r="51" ht="12">
      <c r="C51" s="669"/>
    </row>
    <row r="52" ht="12">
      <c r="C52" s="669"/>
    </row>
    <row r="53" ht="12">
      <c r="C53" s="669"/>
    </row>
    <row r="54" ht="12">
      <c r="C54" s="669"/>
    </row>
    <row r="55" ht="12">
      <c r="C55" s="669"/>
    </row>
    <row r="56" ht="12">
      <c r="C56" s="669"/>
    </row>
    <row r="57" ht="12">
      <c r="C57" s="669"/>
    </row>
    <row r="58" ht="12">
      <c r="C58" s="669"/>
    </row>
    <row r="59" ht="12">
      <c r="C59" s="669"/>
    </row>
    <row r="60" ht="12">
      <c r="C60" s="669"/>
    </row>
    <row r="61" ht="12">
      <c r="C61" s="669"/>
    </row>
    <row r="62" ht="12">
      <c r="C62" s="669"/>
    </row>
    <row r="63" ht="12">
      <c r="C63" s="669"/>
    </row>
    <row r="64" ht="12">
      <c r="C64" s="669"/>
    </row>
    <row r="65" ht="12">
      <c r="C65" s="669"/>
    </row>
    <row r="66" ht="12">
      <c r="C66" s="669"/>
    </row>
    <row r="67" ht="12">
      <c r="C67" s="669"/>
    </row>
    <row r="68" ht="12">
      <c r="C68" s="669"/>
    </row>
    <row r="69" ht="12">
      <c r="C69" s="669"/>
    </row>
    <row r="70" ht="12">
      <c r="C70" s="669"/>
    </row>
    <row r="71" ht="12">
      <c r="C71" s="669"/>
    </row>
    <row r="72" ht="12">
      <c r="C72" s="669"/>
    </row>
    <row r="73" ht="12">
      <c r="C73" s="669"/>
    </row>
    <row r="74" ht="12">
      <c r="C74" s="681"/>
    </row>
    <row r="75" ht="12">
      <c r="C75" s="681"/>
    </row>
  </sheetData>
  <mergeCells count="32">
    <mergeCell ref="A5:K5"/>
    <mergeCell ref="E8:F8"/>
    <mergeCell ref="A9:F9"/>
    <mergeCell ref="A10:F10"/>
    <mergeCell ref="E11:F11"/>
    <mergeCell ref="E12:F12"/>
    <mergeCell ref="M12:S12"/>
    <mergeCell ref="A13:F13"/>
    <mergeCell ref="E14:F14"/>
    <mergeCell ref="E15:F15"/>
    <mergeCell ref="E16:F16"/>
    <mergeCell ref="E17:F17"/>
    <mergeCell ref="E18:F18"/>
    <mergeCell ref="M18:S18"/>
    <mergeCell ref="E19:F19"/>
    <mergeCell ref="M19:S19"/>
    <mergeCell ref="E20:F20"/>
    <mergeCell ref="L20:R20"/>
    <mergeCell ref="E21:F21"/>
    <mergeCell ref="L21:R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4:J34"/>
    <mergeCell ref="C35:J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dcterms:created xsi:type="dcterms:W3CDTF">2009-07-14T05:58:47Z</dcterms:created>
  <dcterms:modified xsi:type="dcterms:W3CDTF">2009-07-14T06:39:12Z</dcterms:modified>
  <cp:category/>
  <cp:version/>
  <cp:contentType/>
  <cp:contentStatus/>
</cp:coreProperties>
</file>