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sow\Desktop\Interpelacje\305\do opublikowania\"/>
    </mc:Choice>
  </mc:AlternateContent>
  <xr:revisionPtr revIDLastSave="0" documentId="13_ncr:1_{029C4C83-483F-45AF-9AB7-26D872409617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LO" sheetId="1" r:id="rId1"/>
    <sheet name="Technikum" sheetId="2" r:id="rId2"/>
    <sheet name="BS I Stopnia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18" i="3" l="1"/>
  <c r="E17" i="3"/>
  <c r="E16" i="3"/>
  <c r="E15" i="3"/>
  <c r="E8" i="3"/>
  <c r="E6" i="3"/>
  <c r="E5" i="3"/>
  <c r="E4" i="3"/>
  <c r="E27" i="1"/>
  <c r="F21" i="2"/>
  <c r="F14" i="2"/>
  <c r="F20" i="2"/>
  <c r="F19" i="2"/>
  <c r="F8" i="2"/>
  <c r="F4" i="2"/>
  <c r="F13" i="2"/>
  <c r="F18" i="2"/>
  <c r="F17" i="2"/>
  <c r="F12" i="2"/>
  <c r="F16" i="2"/>
  <c r="F9" i="2"/>
  <c r="F15" i="2"/>
  <c r="F11" i="2"/>
  <c r="F7" i="2"/>
  <c r="F6" i="2"/>
  <c r="F5" i="2"/>
  <c r="E31" i="1"/>
  <c r="E30" i="1"/>
  <c r="E29" i="1"/>
  <c r="E28" i="1"/>
  <c r="E26" i="1"/>
  <c r="E25" i="1"/>
  <c r="E24" i="1"/>
  <c r="E20" i="1"/>
  <c r="E18" i="1"/>
  <c r="E16" i="1"/>
  <c r="E15" i="1"/>
  <c r="E14" i="1"/>
  <c r="E13" i="1"/>
  <c r="E10" i="1"/>
  <c r="E9" i="1"/>
  <c r="E8" i="1"/>
  <c r="E6" i="1"/>
  <c r="E5" i="1"/>
  <c r="E4" i="1"/>
  <c r="D18" i="3"/>
  <c r="E22" i="2"/>
  <c r="F22" i="2" l="1"/>
  <c r="E32" i="1"/>
</calcChain>
</file>

<file path=xl/sharedStrings.xml><?xml version="1.0" encoding="utf-8"?>
<sst xmlns="http://schemas.openxmlformats.org/spreadsheetml/2006/main" count="140" uniqueCount="97">
  <si>
    <t>Lp.</t>
  </si>
  <si>
    <t>Szkoła</t>
  </si>
  <si>
    <t>1</t>
  </si>
  <si>
    <t>2</t>
  </si>
  <si>
    <t>X Liceum Ogólnokształcące</t>
  </si>
  <si>
    <t>3</t>
  </si>
  <si>
    <t>XI Liceum Ogólnokształcące</t>
  </si>
  <si>
    <t>4</t>
  </si>
  <si>
    <t>XII Liceum Ogólnokształcące</t>
  </si>
  <si>
    <t>5</t>
  </si>
  <si>
    <t>XIV Liceum Ogólnokształcące</t>
  </si>
  <si>
    <t>6</t>
  </si>
  <si>
    <t>7</t>
  </si>
  <si>
    <t>8</t>
  </si>
  <si>
    <t>9</t>
  </si>
  <si>
    <t>10</t>
  </si>
  <si>
    <t>II Liceum Ogólnokształcące im. Generałowej Zamoyskiej i Heleny Modrzejewskiej</t>
  </si>
  <si>
    <t>11</t>
  </si>
  <si>
    <t>12</t>
  </si>
  <si>
    <t>XXI Liceum Ogólnokształcące im. gen. Władysława Andersa</t>
  </si>
  <si>
    <t>13</t>
  </si>
  <si>
    <t>XXV Liceum Ogólnokształcące</t>
  </si>
  <si>
    <t>14</t>
  </si>
  <si>
    <t>15</t>
  </si>
  <si>
    <t>16</t>
  </si>
  <si>
    <t>III Liceum Ogólnokształcące im. św. Jana Kantego</t>
  </si>
  <si>
    <t>17</t>
  </si>
  <si>
    <t>18</t>
  </si>
  <si>
    <t>19</t>
  </si>
  <si>
    <t>20</t>
  </si>
  <si>
    <t>IV Liceum Ogólnokształcące</t>
  </si>
  <si>
    <t>21</t>
  </si>
  <si>
    <t>V Liceum Ogólnokształcące</t>
  </si>
  <si>
    <t>22</t>
  </si>
  <si>
    <t>VI Liceum Ogólnokształcące</t>
  </si>
  <si>
    <t>23</t>
  </si>
  <si>
    <t>24</t>
  </si>
  <si>
    <t>VIII Liceum Ogólnokształcące</t>
  </si>
  <si>
    <t>25</t>
  </si>
  <si>
    <t>IX Liceum Ogólnokształcące</t>
  </si>
  <si>
    <t>26</t>
  </si>
  <si>
    <t>Liceum Ogólnokształcące św. Marii Magdaleny</t>
  </si>
  <si>
    <t>27</t>
  </si>
  <si>
    <t>28</t>
  </si>
  <si>
    <t>Sportowe Liceum Ogólnokształcące</t>
  </si>
  <si>
    <t>Razem</t>
  </si>
  <si>
    <t>Liczba uczniów</t>
  </si>
  <si>
    <t>Technikum Budowlane im. gen. Władysława Andersa</t>
  </si>
  <si>
    <t>Technikum Ekonomiczno-Administracyjne nr 1</t>
  </si>
  <si>
    <t>Branżowa Szkoła I stopnia nr 1</t>
  </si>
  <si>
    <t>Branżowa Szkoła I stopnia nr 18</t>
  </si>
  <si>
    <t>Branżowa Szkoła I stopnia nr 2</t>
  </si>
  <si>
    <t>Branżowa Szkoła I stopnia nr 23</t>
  </si>
  <si>
    <t>Branżowa Szkoła I stopnia nr 27</t>
  </si>
  <si>
    <t>Branżowa Szkoła I stopnia nr 29</t>
  </si>
  <si>
    <t>Branżowa Szkoła I stopnia nr 3</t>
  </si>
  <si>
    <t>Branżowa Szkoła I stopnia nr 34</t>
  </si>
  <si>
    <t>Branżowa Szkoła I stopnia nr 4</t>
  </si>
  <si>
    <t>Branżowa Szkoła I stopnia nr 6</t>
  </si>
  <si>
    <t>Branżowa Szkoła I stopnia nr 7</t>
  </si>
  <si>
    <t>Branżowa Szkoła I stopnia nr 8</t>
  </si>
  <si>
    <t>Branżowa Szkoła I stopnia nr 9</t>
  </si>
  <si>
    <t>Liczba uczniów szkoły zamieszkała na Osiedlu Nowe Winogrady Północ (os. Wichrowe Wzgórze oraz os. Zwycięstwa)</t>
  </si>
  <si>
    <t>Branżowa Szkoła I stopnia Rzemiosła Artystycznego im. gen. Władysława Andersa</t>
  </si>
  <si>
    <t xml:space="preserve">I Liceum Ogólnokształcące </t>
  </si>
  <si>
    <t xml:space="preserve">VII Liceum Ogólnokształcące im. Dąbrówki </t>
  </si>
  <si>
    <t xml:space="preserve">XV Liceum Ogólnokształcące im. prof. W. Degi </t>
  </si>
  <si>
    <t xml:space="preserve">XVI Liceum Ogólnokształcące </t>
  </si>
  <si>
    <t xml:space="preserve">XVII Liceum Ogólnokształcące </t>
  </si>
  <si>
    <t xml:space="preserve">XVIII Liceum Ogólnokształcące </t>
  </si>
  <si>
    <t xml:space="preserve">XX Liceum Ogólnokształcące </t>
  </si>
  <si>
    <t xml:space="preserve">XXIX Liceum Ogólnokształcące </t>
  </si>
  <si>
    <t xml:space="preserve">XXVIII Liceum Ogólnokształcące </t>
  </si>
  <si>
    <t xml:space="preserve">XXXI Liceum Ogólnokształcące </t>
  </si>
  <si>
    <t xml:space="preserve">XXXVII Liceum Ogólnokształcące z Oddziałami Terapeutycznymi </t>
  </si>
  <si>
    <t xml:space="preserve">XXXVIII Dwujęzyczne Liceum Ogólnokształcące </t>
  </si>
  <si>
    <t xml:space="preserve">Liceum Ogólnokształcące Mistrzostwa Sportowego </t>
  </si>
  <si>
    <t xml:space="preserve">Technikum nr 19 </t>
  </si>
  <si>
    <t xml:space="preserve">Technikum Budowlano-Drzewne </t>
  </si>
  <si>
    <t xml:space="preserve">Technikum Energetyczne </t>
  </si>
  <si>
    <t xml:space="preserve">Technikum nr 6 </t>
  </si>
  <si>
    <t xml:space="preserve">Technikum Elektryczno-Elektroniczne </t>
  </si>
  <si>
    <t xml:space="preserve">Technikum Ekonomiczno-Handlowe </t>
  </si>
  <si>
    <t xml:space="preserve">Technikum Geodezyjno-Drogowe </t>
  </si>
  <si>
    <t xml:space="preserve">Technikum Mechaniczne </t>
  </si>
  <si>
    <t xml:space="preserve">Technikum Przemysłu Spożywczego </t>
  </si>
  <si>
    <t>Technikum Elektroniczno-Mechaniczne</t>
  </si>
  <si>
    <t>Technikum Gastronomiczne</t>
  </si>
  <si>
    <t xml:space="preserve">Technikum Komunikacji </t>
  </si>
  <si>
    <t xml:space="preserve">Technikum Łączności </t>
  </si>
  <si>
    <t xml:space="preserve">Technikum Odzieżowo-Usługowe </t>
  </si>
  <si>
    <t>Technikum Poligraficzno-Administracyjne</t>
  </si>
  <si>
    <t>Technikum Samochodowe</t>
  </si>
  <si>
    <t>Załącznik 2a</t>
  </si>
  <si>
    <t>Załącznik 2b</t>
  </si>
  <si>
    <t>Załącznik 2c</t>
  </si>
  <si>
    <t>Branżowa Szkoła I stopnia nr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</si>
</sst>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</cellXfs>
  <cellStyles count="2">
    <cellStyle name="DefaultStyle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2"/>
  <sheetViews>
    <sheetView workbookViewId="0">
      <selection activeCell="E2" sqref="E2"/>
    </sheetView>
  </sheetViews>
  <sheetFormatPr defaultRowHeight="15" x14ac:dyDescent="0.25"/>
  <cols>
    <col min="3" max="3" width="75.42578125" customWidth="1"/>
    <col min="4" max="4" width="14.28515625" style="1" customWidth="1"/>
    <col min="5" max="5" width="64.7109375" bestFit="1" customWidth="1"/>
  </cols>
  <sheetData>
    <row r="2" spans="2:5" x14ac:dyDescent="0.25">
      <c r="E2" s="20" t="s">
        <v>93</v>
      </c>
    </row>
    <row r="3" spans="2:5" ht="45" x14ac:dyDescent="0.25">
      <c r="B3" s="7" t="s">
        <v>0</v>
      </c>
      <c r="C3" s="7" t="s">
        <v>1</v>
      </c>
      <c r="D3" s="7" t="s">
        <v>46</v>
      </c>
      <c r="E3" s="3" t="s">
        <v>62</v>
      </c>
    </row>
    <row r="4" spans="2:5" x14ac:dyDescent="0.25">
      <c r="B4" s="8" t="s">
        <v>2</v>
      </c>
      <c r="C4" s="9" t="s">
        <v>64</v>
      </c>
      <c r="D4" s="8">
        <v>787</v>
      </c>
      <c r="E4" s="4">
        <f>8+5</f>
        <v>13</v>
      </c>
    </row>
    <row r="5" spans="2:5" x14ac:dyDescent="0.25">
      <c r="B5" s="8" t="s">
        <v>3</v>
      </c>
      <c r="C5" s="9" t="s">
        <v>16</v>
      </c>
      <c r="D5" s="8">
        <v>514</v>
      </c>
      <c r="E5" s="4">
        <f>1+2</f>
        <v>3</v>
      </c>
    </row>
    <row r="6" spans="2:5" x14ac:dyDescent="0.25">
      <c r="B6" s="8" t="s">
        <v>5</v>
      </c>
      <c r="C6" s="9" t="s">
        <v>25</v>
      </c>
      <c r="D6" s="8">
        <v>667</v>
      </c>
      <c r="E6" s="4">
        <f>4+6</f>
        <v>10</v>
      </c>
    </row>
    <row r="7" spans="2:5" x14ac:dyDescent="0.25">
      <c r="B7" s="8" t="s">
        <v>7</v>
      </c>
      <c r="C7" s="9" t="s">
        <v>30</v>
      </c>
      <c r="D7" s="8">
        <v>682</v>
      </c>
      <c r="E7" s="4">
        <v>3</v>
      </c>
    </row>
    <row r="8" spans="2:5" x14ac:dyDescent="0.25">
      <c r="B8" s="8" t="s">
        <v>9</v>
      </c>
      <c r="C8" s="9" t="s">
        <v>39</v>
      </c>
      <c r="D8" s="8">
        <v>680</v>
      </c>
      <c r="E8" s="4">
        <f>9+14</f>
        <v>23</v>
      </c>
    </row>
    <row r="9" spans="2:5" x14ac:dyDescent="0.25">
      <c r="B9" s="8" t="s">
        <v>11</v>
      </c>
      <c r="C9" s="9" t="s">
        <v>76</v>
      </c>
      <c r="D9" s="8">
        <v>571</v>
      </c>
      <c r="E9" s="4">
        <f>4+4</f>
        <v>8</v>
      </c>
    </row>
    <row r="10" spans="2:5" x14ac:dyDescent="0.25">
      <c r="B10" s="8" t="s">
        <v>12</v>
      </c>
      <c r="C10" s="9" t="s">
        <v>41</v>
      </c>
      <c r="D10" s="8">
        <v>630</v>
      </c>
      <c r="E10" s="4">
        <f>5+5</f>
        <v>10</v>
      </c>
    </row>
    <row r="11" spans="2:5" x14ac:dyDescent="0.25">
      <c r="B11" s="8" t="s">
        <v>13</v>
      </c>
      <c r="C11" s="9" t="s">
        <v>44</v>
      </c>
      <c r="D11" s="8">
        <v>142</v>
      </c>
      <c r="E11" s="4">
        <v>3</v>
      </c>
    </row>
    <row r="12" spans="2:5" x14ac:dyDescent="0.25">
      <c r="B12" s="8" t="s">
        <v>14</v>
      </c>
      <c r="C12" s="9" t="s">
        <v>32</v>
      </c>
      <c r="D12" s="8">
        <v>932</v>
      </c>
      <c r="E12" s="4">
        <v>2</v>
      </c>
    </row>
    <row r="13" spans="2:5" x14ac:dyDescent="0.25">
      <c r="B13" s="8" t="s">
        <v>15</v>
      </c>
      <c r="C13" s="9" t="s">
        <v>34</v>
      </c>
      <c r="D13" s="8">
        <v>791</v>
      </c>
      <c r="E13" s="4">
        <f>1+3</f>
        <v>4</v>
      </c>
    </row>
    <row r="14" spans="2:5" x14ac:dyDescent="0.25">
      <c r="B14" s="8" t="s">
        <v>17</v>
      </c>
      <c r="C14" s="9" t="s">
        <v>65</v>
      </c>
      <c r="D14" s="8">
        <v>718</v>
      </c>
      <c r="E14" s="4">
        <f>9+7</f>
        <v>16</v>
      </c>
    </row>
    <row r="15" spans="2:5" x14ac:dyDescent="0.25">
      <c r="B15" s="8" t="s">
        <v>18</v>
      </c>
      <c r="C15" s="9" t="s">
        <v>37</v>
      </c>
      <c r="D15" s="8">
        <v>797</v>
      </c>
      <c r="E15" s="4">
        <f>8+5</f>
        <v>13</v>
      </c>
    </row>
    <row r="16" spans="2:5" x14ac:dyDescent="0.25">
      <c r="B16" s="8" t="s">
        <v>20</v>
      </c>
      <c r="C16" s="9" t="s">
        <v>4</v>
      </c>
      <c r="D16" s="8">
        <v>706</v>
      </c>
      <c r="E16" s="4">
        <f>6+5</f>
        <v>11</v>
      </c>
    </row>
    <row r="17" spans="2:5" x14ac:dyDescent="0.25">
      <c r="B17" s="8" t="s">
        <v>22</v>
      </c>
      <c r="C17" s="9" t="s">
        <v>6</v>
      </c>
      <c r="D17" s="8">
        <v>722</v>
      </c>
      <c r="E17" s="4">
        <v>4</v>
      </c>
    </row>
    <row r="18" spans="2:5" x14ac:dyDescent="0.25">
      <c r="B18" s="8" t="s">
        <v>23</v>
      </c>
      <c r="C18" s="9" t="s">
        <v>8</v>
      </c>
      <c r="D18" s="8">
        <v>591</v>
      </c>
      <c r="E18" s="4">
        <f>6+3</f>
        <v>9</v>
      </c>
    </row>
    <row r="19" spans="2:5" x14ac:dyDescent="0.25">
      <c r="B19" s="8" t="s">
        <v>24</v>
      </c>
      <c r="C19" s="9" t="s">
        <v>10</v>
      </c>
      <c r="D19" s="8">
        <v>780</v>
      </c>
      <c r="E19" s="4">
        <v>1</v>
      </c>
    </row>
    <row r="20" spans="2:5" x14ac:dyDescent="0.25">
      <c r="B20" s="8" t="s">
        <v>26</v>
      </c>
      <c r="C20" s="9" t="s">
        <v>66</v>
      </c>
      <c r="D20" s="8">
        <v>596</v>
      </c>
      <c r="E20" s="4">
        <f>18+9</f>
        <v>27</v>
      </c>
    </row>
    <row r="21" spans="2:5" x14ac:dyDescent="0.25">
      <c r="B21" s="8" t="s">
        <v>27</v>
      </c>
      <c r="C21" s="9" t="s">
        <v>67</v>
      </c>
      <c r="D21" s="8">
        <v>416</v>
      </c>
      <c r="E21" s="4">
        <v>0</v>
      </c>
    </row>
    <row r="22" spans="2:5" x14ac:dyDescent="0.25">
      <c r="B22" s="8" t="s">
        <v>28</v>
      </c>
      <c r="C22" s="9" t="s">
        <v>68</v>
      </c>
      <c r="D22" s="8">
        <v>744</v>
      </c>
      <c r="E22" s="4">
        <v>0</v>
      </c>
    </row>
    <row r="23" spans="2:5" x14ac:dyDescent="0.25">
      <c r="B23" s="8" t="s">
        <v>29</v>
      </c>
      <c r="C23" s="9" t="s">
        <v>69</v>
      </c>
      <c r="D23" s="8">
        <v>333</v>
      </c>
      <c r="E23" s="4">
        <v>2</v>
      </c>
    </row>
    <row r="24" spans="2:5" x14ac:dyDescent="0.25">
      <c r="B24" s="8" t="s">
        <v>31</v>
      </c>
      <c r="C24" s="9" t="s">
        <v>70</v>
      </c>
      <c r="D24" s="8">
        <v>768</v>
      </c>
      <c r="E24" s="4">
        <f>12+6</f>
        <v>18</v>
      </c>
    </row>
    <row r="25" spans="2:5" x14ac:dyDescent="0.25">
      <c r="B25" s="8" t="s">
        <v>33</v>
      </c>
      <c r="C25" s="9" t="s">
        <v>19</v>
      </c>
      <c r="D25" s="8">
        <v>378</v>
      </c>
      <c r="E25" s="4">
        <f>4+1</f>
        <v>5</v>
      </c>
    </row>
    <row r="26" spans="2:5" x14ac:dyDescent="0.25">
      <c r="B26" s="8" t="s">
        <v>35</v>
      </c>
      <c r="C26" s="9" t="s">
        <v>71</v>
      </c>
      <c r="D26" s="8">
        <v>466</v>
      </c>
      <c r="E26" s="4">
        <f>1+2</f>
        <v>3</v>
      </c>
    </row>
    <row r="27" spans="2:5" x14ac:dyDescent="0.25">
      <c r="B27" s="8" t="s">
        <v>36</v>
      </c>
      <c r="C27" s="9" t="s">
        <v>21</v>
      </c>
      <c r="D27" s="8">
        <v>609</v>
      </c>
      <c r="E27" s="4">
        <f>10+8</f>
        <v>18</v>
      </c>
    </row>
    <row r="28" spans="2:5" x14ac:dyDescent="0.25">
      <c r="B28" s="8" t="s">
        <v>38</v>
      </c>
      <c r="C28" s="9" t="s">
        <v>72</v>
      </c>
      <c r="D28" s="8">
        <v>270</v>
      </c>
      <c r="E28" s="4">
        <f>1+2</f>
        <v>3</v>
      </c>
    </row>
    <row r="29" spans="2:5" x14ac:dyDescent="0.25">
      <c r="B29" s="8" t="s">
        <v>40</v>
      </c>
      <c r="C29" s="9" t="s">
        <v>73</v>
      </c>
      <c r="D29" s="8">
        <v>263</v>
      </c>
      <c r="E29" s="4">
        <f>2+1</f>
        <v>3</v>
      </c>
    </row>
    <row r="30" spans="2:5" x14ac:dyDescent="0.25">
      <c r="B30" s="8" t="s">
        <v>42</v>
      </c>
      <c r="C30" s="9" t="s">
        <v>74</v>
      </c>
      <c r="D30" s="8">
        <v>259</v>
      </c>
      <c r="E30" s="4">
        <f>3+2</f>
        <v>5</v>
      </c>
    </row>
    <row r="31" spans="2:5" x14ac:dyDescent="0.25">
      <c r="B31" s="8" t="s">
        <v>43</v>
      </c>
      <c r="C31" s="9" t="s">
        <v>75</v>
      </c>
      <c r="D31" s="8">
        <v>713</v>
      </c>
      <c r="E31" s="4">
        <f>8+10</f>
        <v>18</v>
      </c>
    </row>
    <row r="32" spans="2:5" x14ac:dyDescent="0.25">
      <c r="B32" s="16" t="s">
        <v>45</v>
      </c>
      <c r="C32" s="17"/>
      <c r="D32" s="5">
        <f>SUM(D4:D31)</f>
        <v>16525</v>
      </c>
      <c r="E32" s="6">
        <f>SUM(E4:E31)</f>
        <v>235</v>
      </c>
    </row>
  </sheetData>
  <sortState ref="C4:E31">
    <sortCondition ref="C4"/>
  </sortState>
  <mergeCells count="1">
    <mergeCell ref="B32:C32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F22"/>
  <sheetViews>
    <sheetView topLeftCell="B1" workbookViewId="0">
      <selection activeCell="I10" sqref="I10"/>
    </sheetView>
  </sheetViews>
  <sheetFormatPr defaultRowHeight="15" x14ac:dyDescent="0.25"/>
  <cols>
    <col min="4" max="4" width="50.85546875" customWidth="1"/>
    <col min="5" max="5" width="13" customWidth="1"/>
    <col min="6" max="6" width="64.7109375" bestFit="1" customWidth="1"/>
  </cols>
  <sheetData>
    <row r="2" spans="3:6" x14ac:dyDescent="0.25">
      <c r="F2" s="20" t="s">
        <v>94</v>
      </c>
    </row>
    <row r="3" spans="3:6" ht="45" x14ac:dyDescent="0.25">
      <c r="C3" s="7" t="s">
        <v>0</v>
      </c>
      <c r="D3" s="7" t="s">
        <v>1</v>
      </c>
      <c r="E3" s="7" t="s">
        <v>46</v>
      </c>
      <c r="F3" s="3" t="s">
        <v>62</v>
      </c>
    </row>
    <row r="4" spans="3:6" x14ac:dyDescent="0.25">
      <c r="C4" s="12" t="s">
        <v>2</v>
      </c>
      <c r="D4" s="13" t="s">
        <v>77</v>
      </c>
      <c r="E4" s="12">
        <v>575</v>
      </c>
      <c r="F4" s="10">
        <f>3+1</f>
        <v>4</v>
      </c>
    </row>
    <row r="5" spans="3:6" x14ac:dyDescent="0.25">
      <c r="C5" s="12" t="s">
        <v>3</v>
      </c>
      <c r="D5" s="13" t="s">
        <v>47</v>
      </c>
      <c r="E5" s="12">
        <v>767</v>
      </c>
      <c r="F5" s="10">
        <f>7+8</f>
        <v>15</v>
      </c>
    </row>
    <row r="6" spans="3:6" x14ac:dyDescent="0.25">
      <c r="C6" s="12" t="s">
        <v>5</v>
      </c>
      <c r="D6" s="13" t="s">
        <v>78</v>
      </c>
      <c r="E6" s="12">
        <v>610</v>
      </c>
      <c r="F6" s="10">
        <f>2+5</f>
        <v>7</v>
      </c>
    </row>
    <row r="7" spans="3:6" x14ac:dyDescent="0.25">
      <c r="C7" s="12" t="s">
        <v>7</v>
      </c>
      <c r="D7" s="13" t="s">
        <v>48</v>
      </c>
      <c r="E7" s="12">
        <v>727</v>
      </c>
      <c r="F7" s="10">
        <f>2+10</f>
        <v>12</v>
      </c>
    </row>
    <row r="8" spans="3:6" x14ac:dyDescent="0.25">
      <c r="C8" s="12" t="s">
        <v>9</v>
      </c>
      <c r="D8" s="13" t="s">
        <v>80</v>
      </c>
      <c r="E8" s="12">
        <v>701</v>
      </c>
      <c r="F8" s="10">
        <f>4+1</f>
        <v>5</v>
      </c>
    </row>
    <row r="9" spans="3:6" x14ac:dyDescent="0.25">
      <c r="C9" s="12" t="s">
        <v>11</v>
      </c>
      <c r="D9" s="13" t="s">
        <v>79</v>
      </c>
      <c r="E9" s="12">
        <v>614</v>
      </c>
      <c r="F9" s="10">
        <f>2+6</f>
        <v>8</v>
      </c>
    </row>
    <row r="10" spans="3:6" x14ac:dyDescent="0.25">
      <c r="C10" s="12" t="s">
        <v>12</v>
      </c>
      <c r="D10" s="13" t="s">
        <v>81</v>
      </c>
      <c r="E10" s="12">
        <v>526</v>
      </c>
      <c r="F10" s="10">
        <v>8</v>
      </c>
    </row>
    <row r="11" spans="3:6" x14ac:dyDescent="0.25">
      <c r="C11" s="12" t="s">
        <v>13</v>
      </c>
      <c r="D11" s="13" t="s">
        <v>82</v>
      </c>
      <c r="E11" s="12">
        <v>1154</v>
      </c>
      <c r="F11" s="10">
        <f>11+15</f>
        <v>26</v>
      </c>
    </row>
    <row r="12" spans="3:6" x14ac:dyDescent="0.25">
      <c r="C12" s="12" t="s">
        <v>14</v>
      </c>
      <c r="D12" s="13" t="s">
        <v>83</v>
      </c>
      <c r="E12" s="12">
        <v>485</v>
      </c>
      <c r="F12" s="10">
        <f>1+5</f>
        <v>6</v>
      </c>
    </row>
    <row r="13" spans="3:6" x14ac:dyDescent="0.25">
      <c r="C13" s="12" t="s">
        <v>15</v>
      </c>
      <c r="D13" s="13" t="s">
        <v>84</v>
      </c>
      <c r="E13" s="12">
        <v>459</v>
      </c>
      <c r="F13" s="10">
        <f>1+1</f>
        <v>2</v>
      </c>
    </row>
    <row r="14" spans="3:6" x14ac:dyDescent="0.25">
      <c r="C14" s="12" t="s">
        <v>17</v>
      </c>
      <c r="D14" s="13" t="s">
        <v>85</v>
      </c>
      <c r="E14" s="12">
        <v>592</v>
      </c>
      <c r="F14" s="10">
        <f>6+13</f>
        <v>19</v>
      </c>
    </row>
    <row r="15" spans="3:6" x14ac:dyDescent="0.25">
      <c r="C15" s="12" t="s">
        <v>18</v>
      </c>
      <c r="D15" s="13" t="s">
        <v>86</v>
      </c>
      <c r="E15" s="12">
        <v>540</v>
      </c>
      <c r="F15" s="10">
        <f>6+2</f>
        <v>8</v>
      </c>
    </row>
    <row r="16" spans="3:6" x14ac:dyDescent="0.25">
      <c r="C16" s="12" t="s">
        <v>20</v>
      </c>
      <c r="D16" s="13" t="s">
        <v>87</v>
      </c>
      <c r="E16" s="12">
        <v>446</v>
      </c>
      <c r="F16" s="10">
        <f>1+2</f>
        <v>3</v>
      </c>
    </row>
    <row r="17" spans="3:6" x14ac:dyDescent="0.25">
      <c r="C17" s="12" t="s">
        <v>22</v>
      </c>
      <c r="D17" s="13" t="s">
        <v>88</v>
      </c>
      <c r="E17" s="12">
        <v>763</v>
      </c>
      <c r="F17" s="10">
        <f>6+11</f>
        <v>17</v>
      </c>
    </row>
    <row r="18" spans="3:6" x14ac:dyDescent="0.25">
      <c r="C18" s="12" t="s">
        <v>23</v>
      </c>
      <c r="D18" s="13" t="s">
        <v>89</v>
      </c>
      <c r="E18" s="12">
        <v>1086</v>
      </c>
      <c r="F18" s="10">
        <f>16+15</f>
        <v>31</v>
      </c>
    </row>
    <row r="19" spans="3:6" x14ac:dyDescent="0.25">
      <c r="C19" s="12" t="s">
        <v>24</v>
      </c>
      <c r="D19" s="13" t="s">
        <v>90</v>
      </c>
      <c r="E19" s="12">
        <v>475</v>
      </c>
      <c r="F19" s="10">
        <f>5+1</f>
        <v>6</v>
      </c>
    </row>
    <row r="20" spans="3:6" x14ac:dyDescent="0.25">
      <c r="C20" s="12" t="s">
        <v>26</v>
      </c>
      <c r="D20" s="13" t="s">
        <v>91</v>
      </c>
      <c r="E20" s="12">
        <v>1007</v>
      </c>
      <c r="F20" s="10">
        <f>6+15</f>
        <v>21</v>
      </c>
    </row>
    <row r="21" spans="3:6" x14ac:dyDescent="0.25">
      <c r="C21" s="12" t="s">
        <v>27</v>
      </c>
      <c r="D21" s="13" t="s">
        <v>92</v>
      </c>
      <c r="E21" s="12">
        <v>584</v>
      </c>
      <c r="F21" s="10">
        <f>3+3</f>
        <v>6</v>
      </c>
    </row>
    <row r="22" spans="3:6" x14ac:dyDescent="0.25">
      <c r="C22" s="18" t="s">
        <v>45</v>
      </c>
      <c r="D22" s="19"/>
      <c r="E22" s="11">
        <f t="shared" ref="E22" si="0">SUM(E4:E21)</f>
        <v>12111</v>
      </c>
      <c r="F22" s="11">
        <f>SUM(F4:F21)</f>
        <v>204</v>
      </c>
    </row>
  </sheetData>
  <mergeCells count="1">
    <mergeCell ref="C22:D22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18"/>
  <sheetViews>
    <sheetView tabSelected="1" workbookViewId="0">
      <selection activeCell="C8" sqref="C8"/>
    </sheetView>
  </sheetViews>
  <sheetFormatPr defaultRowHeight="15" x14ac:dyDescent="0.25"/>
  <cols>
    <col min="3" max="3" width="78.7109375" customWidth="1"/>
    <col min="4" max="4" width="12.7109375" customWidth="1"/>
    <col min="5" max="5" width="64.85546875" style="2" bestFit="1" customWidth="1"/>
  </cols>
  <sheetData>
    <row r="1" spans="2:5" x14ac:dyDescent="0.25">
      <c r="E1" s="21" t="s">
        <v>95</v>
      </c>
    </row>
    <row r="2" spans="2:5" ht="45" x14ac:dyDescent="0.25">
      <c r="B2" s="7" t="s">
        <v>0</v>
      </c>
      <c r="C2" s="7" t="s">
        <v>1</v>
      </c>
      <c r="D2" s="7" t="s">
        <v>46</v>
      </c>
      <c r="E2" s="3" t="s">
        <v>62</v>
      </c>
    </row>
    <row r="3" spans="2:5" x14ac:dyDescent="0.25">
      <c r="B3" s="12" t="s">
        <v>2</v>
      </c>
      <c r="C3" s="13" t="s">
        <v>49</v>
      </c>
      <c r="D3" s="12">
        <v>19</v>
      </c>
      <c r="E3" s="10">
        <v>0</v>
      </c>
    </row>
    <row r="4" spans="2:5" x14ac:dyDescent="0.25">
      <c r="B4" s="12" t="s">
        <v>3</v>
      </c>
      <c r="C4" s="13" t="s">
        <v>50</v>
      </c>
      <c r="D4" s="12">
        <v>167</v>
      </c>
      <c r="E4" s="10">
        <f>1+2</f>
        <v>3</v>
      </c>
    </row>
    <row r="5" spans="2:5" x14ac:dyDescent="0.25">
      <c r="B5" s="12" t="s">
        <v>5</v>
      </c>
      <c r="C5" s="13" t="s">
        <v>51</v>
      </c>
      <c r="D5" s="12">
        <v>161</v>
      </c>
      <c r="E5" s="10">
        <f>2+1</f>
        <v>3</v>
      </c>
    </row>
    <row r="6" spans="2:5" x14ac:dyDescent="0.25">
      <c r="B6" s="12" t="s">
        <v>7</v>
      </c>
      <c r="C6" s="13" t="s">
        <v>52</v>
      </c>
      <c r="D6" s="12">
        <v>263</v>
      </c>
      <c r="E6" s="10">
        <f>1+4</f>
        <v>5</v>
      </c>
    </row>
    <row r="7" spans="2:5" x14ac:dyDescent="0.25">
      <c r="B7" s="12" t="s">
        <v>9</v>
      </c>
      <c r="C7" s="13" t="s">
        <v>53</v>
      </c>
      <c r="D7" s="12">
        <v>26</v>
      </c>
      <c r="E7" s="10">
        <v>0</v>
      </c>
    </row>
    <row r="8" spans="2:5" x14ac:dyDescent="0.25">
      <c r="B8" s="12" t="s">
        <v>11</v>
      </c>
      <c r="C8" s="13" t="s">
        <v>96</v>
      </c>
      <c r="D8" s="12">
        <v>161</v>
      </c>
      <c r="E8" s="10">
        <f>3+1</f>
        <v>4</v>
      </c>
    </row>
    <row r="9" spans="2:5" x14ac:dyDescent="0.25">
      <c r="B9" s="12" t="s">
        <v>12</v>
      </c>
      <c r="C9" s="13" t="s">
        <v>54</v>
      </c>
      <c r="D9" s="12">
        <v>122</v>
      </c>
      <c r="E9" s="10">
        <v>0</v>
      </c>
    </row>
    <row r="10" spans="2:5" x14ac:dyDescent="0.25">
      <c r="B10" s="12" t="s">
        <v>13</v>
      </c>
      <c r="C10" s="13" t="s">
        <v>55</v>
      </c>
      <c r="D10" s="12">
        <v>160</v>
      </c>
      <c r="E10" s="10">
        <v>1</v>
      </c>
    </row>
    <row r="11" spans="2:5" x14ac:dyDescent="0.25">
      <c r="B11" s="12" t="s">
        <v>14</v>
      </c>
      <c r="C11" s="13" t="s">
        <v>56</v>
      </c>
      <c r="D11" s="12">
        <v>23</v>
      </c>
      <c r="E11" s="10">
        <v>1</v>
      </c>
    </row>
    <row r="12" spans="2:5" x14ac:dyDescent="0.25">
      <c r="B12" s="12" t="s">
        <v>15</v>
      </c>
      <c r="C12" s="13" t="s">
        <v>57</v>
      </c>
      <c r="D12" s="12">
        <v>156</v>
      </c>
      <c r="E12" s="10">
        <v>2</v>
      </c>
    </row>
    <row r="13" spans="2:5" x14ac:dyDescent="0.25">
      <c r="B13" s="12" t="s">
        <v>17</v>
      </c>
      <c r="C13" s="13" t="s">
        <v>63</v>
      </c>
      <c r="D13" s="12">
        <v>137</v>
      </c>
      <c r="E13" s="10">
        <v>0</v>
      </c>
    </row>
    <row r="14" spans="2:5" x14ac:dyDescent="0.25">
      <c r="B14" s="12" t="s">
        <v>18</v>
      </c>
      <c r="C14" s="13" t="s">
        <v>58</v>
      </c>
      <c r="D14" s="12">
        <v>138</v>
      </c>
      <c r="E14" s="10">
        <v>6</v>
      </c>
    </row>
    <row r="15" spans="2:5" x14ac:dyDescent="0.25">
      <c r="B15" s="12" t="s">
        <v>20</v>
      </c>
      <c r="C15" s="13" t="s">
        <v>59</v>
      </c>
      <c r="D15" s="12">
        <v>100</v>
      </c>
      <c r="E15" s="10">
        <f>1+1</f>
        <v>2</v>
      </c>
    </row>
    <row r="16" spans="2:5" x14ac:dyDescent="0.25">
      <c r="B16" s="12" t="s">
        <v>22</v>
      </c>
      <c r="C16" s="13" t="s">
        <v>60</v>
      </c>
      <c r="D16" s="12">
        <v>272</v>
      </c>
      <c r="E16" s="10">
        <f>6+1</f>
        <v>7</v>
      </c>
    </row>
    <row r="17" spans="2:5" x14ac:dyDescent="0.25">
      <c r="B17" s="12" t="s">
        <v>23</v>
      </c>
      <c r="C17" s="13" t="s">
        <v>61</v>
      </c>
      <c r="D17" s="12">
        <v>286</v>
      </c>
      <c r="E17" s="10">
        <f>2+6</f>
        <v>8</v>
      </c>
    </row>
    <row r="18" spans="2:5" x14ac:dyDescent="0.25">
      <c r="B18" s="18" t="s">
        <v>45</v>
      </c>
      <c r="C18" s="19"/>
      <c r="D18" s="14">
        <f t="shared" ref="D18" si="0">SUM(D3:D17)</f>
        <v>2191</v>
      </c>
      <c r="E18" s="15">
        <f>SUM(E3:E17)</f>
        <v>42</v>
      </c>
    </row>
  </sheetData>
  <mergeCells count="1">
    <mergeCell ref="B18:C18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LO</vt:lpstr>
      <vt:lpstr>Technikum</vt:lpstr>
      <vt:lpstr>BS I Stopnia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Taterka</dc:creator>
  <cp:lastModifiedBy>Paulina Sowińska</cp:lastModifiedBy>
  <cp:lastPrinted>2025-10-20T05:41:52Z</cp:lastPrinted>
  <dcterms:created xsi:type="dcterms:W3CDTF">2025-10-13T08:09:38Z</dcterms:created>
  <dcterms:modified xsi:type="dcterms:W3CDTF">2025-10-20T08:40:21Z</dcterms:modified>
</cp:coreProperties>
</file>