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476" windowWidth="6480" windowHeight="8895" tabRatio="776" firstSheet="2" activeTab="2"/>
  </bookViews>
  <sheets>
    <sheet name="uzasad_dochody" sheetId="1" r:id="rId1"/>
    <sheet name="uzasad_wydatki" sheetId="2" r:id="rId2"/>
    <sheet name="zał.1_ do mat.obj" sheetId="3" r:id="rId3"/>
  </sheets>
  <externalReferences>
    <externalReference r:id="rId6"/>
    <externalReference r:id="rId7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2">'zał.1_ do mat.obj'!$A$1:$P$535</definedName>
    <definedName name="_xlnm.Print_Titles" localSheetId="2">'zał.1_ do mat.obj'!$11:$13</definedName>
    <definedName name="z2">'[1]WYDATKI -r'!#REF!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20"/>
            <color indexed="10"/>
            <rFont val="Tahoma"/>
            <family val="2"/>
          </rPr>
          <t>zadanie przeniesiono do majątków</t>
        </r>
      </text>
    </comment>
  </commentList>
</comments>
</file>

<file path=xl/sharedStrings.xml><?xml version="1.0" encoding="utf-8"?>
<sst xmlns="http://schemas.openxmlformats.org/spreadsheetml/2006/main" count="1406" uniqueCount="854">
  <si>
    <t>Remont Parku Raszyńskiego</t>
  </si>
  <si>
    <t>maj</t>
  </si>
  <si>
    <t xml:space="preserve">Przedszkole Nr 31 ul.Mielżyńskiego - prace remontowe </t>
  </si>
  <si>
    <t>Budowa progów spowalniających na ul. Ziemowitaj</t>
  </si>
  <si>
    <t>Zapewnienie środowiskowego wsparcia dla osób starszych, emerytów i rencistów poprzez organizację wyjazdów rekreacyjno - integracyjnych</t>
  </si>
  <si>
    <t>Dofinansowanie programu nauczania języków obcych w klubie pracy</t>
  </si>
  <si>
    <t>os. Św.Marcin</t>
  </si>
  <si>
    <t>Zapewnienie  wsparcia dzieciom i młodzieży w trudnej sytuacji zyciowej - poprzez organizowanie wypoczynku letniego i zimowego</t>
  </si>
  <si>
    <t>Pozostałe zadania w zkresie polityki społecznej</t>
  </si>
  <si>
    <t>Złobek "Kalinka: ul. Samarzewskiego- wymiana drzwi</t>
  </si>
  <si>
    <t xml:space="preserve">Placówki wychowania pozaszkolnego </t>
  </si>
  <si>
    <t>MDK Nr 1 ul. Droga Debińska - zakupy pomocy dydaktycznych</t>
  </si>
  <si>
    <t>MDK Nr 1 ul. Droga Debińska - organizacja wypoczynku letniego dla dzieci i młodzieży</t>
  </si>
  <si>
    <t>MDK Nr 1 ul. Droga Debińska -organizacja wypoczynku letniego dla dzieci i młodzieży</t>
  </si>
  <si>
    <t>MDK Nr 1 ul. Droga Debińska - organizacja imprez sportowych</t>
  </si>
  <si>
    <t>MDK Nr 1 ul. Droga Debińska - zakup pomocy dydaktycznych</t>
  </si>
  <si>
    <t>MDK Nr 1 ul. Droga Debińska - organizacja spotkań integracyjnych z mieszkańcami</t>
  </si>
  <si>
    <t>MDK Nr 1 ul. Droga Debińska -organizacja imprez edukacyjno-kulturalnych</t>
  </si>
  <si>
    <t>MDK Nr 2 ul. Za Cytadelą - organizacja wypoczynku letniego dla dzieci i młodzieży</t>
  </si>
  <si>
    <t xml:space="preserve">Gospodarka komunalna i ochrona środowiska </t>
  </si>
  <si>
    <t>Przedszkole Nr 115 ul.Różana - zakup wyposażenia</t>
  </si>
  <si>
    <t>G 33 ul. Wyspiańskiego - zakup pomocy dydaktycznych</t>
  </si>
  <si>
    <t>G 53 ul.Winklera - zakup pomocy dydaktycznych</t>
  </si>
  <si>
    <t>G 54 ul.Newtona - zakup materiałów i wyposażenia</t>
  </si>
  <si>
    <t>G 56 ul.Promyk - zakup materiałów i wyposażenia</t>
  </si>
  <si>
    <t>G 50 ul. Siegiennego- zakup pomocy dydaktycznych</t>
  </si>
  <si>
    <t>G 50 ul.Sciegiennego - wymina okien</t>
  </si>
  <si>
    <t>G 58 ul. Małoszyńska- zakup wyposażenia</t>
  </si>
  <si>
    <t>G 58 ul. Małoszyńska- zakup wyposażenia hali sportowej</t>
  </si>
  <si>
    <t>G 65 ul. Druskiennicka - zakup pomocy dydaktycznych</t>
  </si>
  <si>
    <t>os. Sołacz</t>
  </si>
  <si>
    <t>G 63 ul. Drzymały -  zakup pomocy dydaktycznych</t>
  </si>
  <si>
    <t>G 63 ul.Drzymały - organizacja zajęć pozalekcyjnych</t>
  </si>
  <si>
    <t xml:space="preserve">os. Kiekrz </t>
  </si>
  <si>
    <t>G 67 ul. Chojnicka- zakup pomocy dydaktycznych</t>
  </si>
  <si>
    <t>G 60 ul.Bukowska - zakup materiałów i wyposażenia</t>
  </si>
  <si>
    <t>G 60 ul.Bukowska - zakup pomocy dydaktycznych</t>
  </si>
  <si>
    <t xml:space="preserve">G 27 os.Stare Żegrze - organizacja zajęć dla młodzieży w czasie ferii zimowych i letnich </t>
  </si>
  <si>
    <t>G 22 ul. Leszka- -zakup pomocy dydaktycznych</t>
  </si>
  <si>
    <t xml:space="preserve">G 24 os. Boh. II Woj.Swiat.j- zakup pomocy dydaktycznych </t>
  </si>
  <si>
    <t>G 23 os. Jagiellońskie -remonty bieżące</t>
  </si>
  <si>
    <t>G 25 os. Tysiąclecia - zakup materiału i wyposażenia</t>
  </si>
  <si>
    <t>G 26 os. Czecha - zakup materiału i wyposażenia</t>
  </si>
  <si>
    <t>G 26 os. Czecha - remonty bieżące</t>
  </si>
  <si>
    <t>G 25 os. Tysiąclecia - modernizacja sprzetu do nauki języków obcych</t>
  </si>
  <si>
    <t xml:space="preserve">G 41 ul Prądzyńskiego - edukacja językowa dokształcanie młodzieży </t>
  </si>
  <si>
    <t>os. Powstań Śląskich</t>
  </si>
  <si>
    <t>RADY MIASTA POZNANIA</t>
  </si>
  <si>
    <t>z tego:</t>
  </si>
  <si>
    <t>Plan na 2008 r.</t>
  </si>
  <si>
    <t>Dochody bieżące ogółem:</t>
  </si>
  <si>
    <t>Dodatki mieszkaniowe</t>
  </si>
  <si>
    <t>Ośrodki pomocy społecznej</t>
  </si>
  <si>
    <t>Usługi opiekuńcze i specjalist.usługi opiek.</t>
  </si>
  <si>
    <t>GKM/ZDM/37</t>
  </si>
  <si>
    <t>Załącznik nr 1</t>
  </si>
  <si>
    <t>Wykaz zadań proponowanych do realizacji miejskim jednostkom organizacyjnym</t>
  </si>
  <si>
    <t>zł</t>
  </si>
  <si>
    <t xml:space="preserve">Nazwa jednostki </t>
  </si>
  <si>
    <t xml:space="preserve">Temat zadania </t>
  </si>
  <si>
    <t>klasyfikacja budżetowa</t>
  </si>
  <si>
    <t>Nr zadania budżetowego</t>
  </si>
  <si>
    <t>Projekt planu na 2007 r.</t>
  </si>
  <si>
    <t>Blokowane</t>
  </si>
  <si>
    <t>Plan 2008r.</t>
  </si>
  <si>
    <t>Autopoprawka</t>
  </si>
  <si>
    <t xml:space="preserve">Samorząd pomocniczy </t>
  </si>
  <si>
    <t>O g ó ł em</t>
  </si>
  <si>
    <t>Wydatki bieżące</t>
  </si>
  <si>
    <t>Wydatki majątkowe</t>
  </si>
  <si>
    <t xml:space="preserve">Transport i łączność </t>
  </si>
  <si>
    <t xml:space="preserve">Drogi publiczne gminne </t>
  </si>
  <si>
    <t xml:space="preserve">Zarząd Dróg Miejskich </t>
  </si>
  <si>
    <t>os.Edwardowo</t>
  </si>
  <si>
    <t>Odsnieżanie ulic:Gałczyńskiego,Staffa, Leśmiana, Bąka, Wilkanowicza,Swinarskiego,Sztaudyngera, Kosidowskiego</t>
  </si>
  <si>
    <t>01/GKM/ZDM/20081</t>
  </si>
  <si>
    <t>os. Św. Łazarza</t>
  </si>
  <si>
    <t>Remont chodników:ul. Karwowskiego, ul.Stablewskiego miedzy ul.Lodowa aul.Łukaszewicza, miedzy Hetmańską a Stablewskiego</t>
  </si>
  <si>
    <t>os. Kopernika - Raszyn</t>
  </si>
  <si>
    <t>Wykonanie spowalniaczy na ul. Kasztelańskiej</t>
  </si>
  <si>
    <t>os. Gorczyn</t>
  </si>
  <si>
    <t>Zakup i montaż koszy na terenie Osiedla Górczyn</t>
  </si>
  <si>
    <t>os. Strzeszyn</t>
  </si>
  <si>
    <t>Wykonanie progów spowalniających, słupków i gazonów</t>
  </si>
  <si>
    <t>Wykonanie progów spowalnijących na ulicy Wergiliusza, Hezjoda i Wankowicza</t>
  </si>
  <si>
    <t>01/GKM/ZDM/20082</t>
  </si>
  <si>
    <t>os. Jeżyce</t>
  </si>
  <si>
    <t>os. Podolany</t>
  </si>
  <si>
    <t>Zakup i montaż koszy na terenie Osiedla Podolany</t>
  </si>
  <si>
    <t>os. Warszawskie</t>
  </si>
  <si>
    <t>Remont ulicy Słupeckiej</t>
  </si>
  <si>
    <t>os. Komandoria Podwale</t>
  </si>
  <si>
    <t>Remont i utrzymanie w należytym stanie dróg i chodnika osiedla ( najpilniejsze ul.Małachowskiego, Św.Michała, Konarskiego)</t>
  </si>
  <si>
    <t>os. Głuszyna</t>
  </si>
  <si>
    <t>Remont chodnika przy ul. Głuszyna od placówki handlowej "Rowogród" do SP 53</t>
  </si>
  <si>
    <t xml:space="preserve">Utwardzenie i przystosowanie pobocza na parking przy ul. Głuszyna przed SP 53 </t>
  </si>
  <si>
    <t>os. Debiec</t>
  </si>
  <si>
    <t>Obustronny remont chodnika na ulicy Kasztanowej</t>
  </si>
  <si>
    <t>os. Swierczewo</t>
  </si>
  <si>
    <t>Utwardzenie nawierzchni na ul. B.Czrewińskiego (płyty ażurowe)</t>
  </si>
  <si>
    <t>Utwardzenie nawierzchni na ul. H. Sucharskiego na odcinku od ul. Kołłątaja do S. Kunickiego</t>
  </si>
  <si>
    <t>Wykonanie spowalniaczy na ul. J.Lelewela na odcinku od ul.I. Krasickiego do T.Vetulaniego</t>
  </si>
  <si>
    <t>os. 28 Czerwca 1956r.</t>
  </si>
  <si>
    <t>Remont chodnika przy ulicy Wiśniowej</t>
  </si>
  <si>
    <t>Utrzymanie skweru przy ulicach: Współna a Wiśniowa</t>
  </si>
  <si>
    <t>os. Kosmonautów</t>
  </si>
  <si>
    <t>Remont chodnika ulicy Skotarskiej od strony bloków</t>
  </si>
  <si>
    <t>os. Stare Winogrady</t>
  </si>
  <si>
    <t>Remont chodników :ul. Żniwna, Sadowa, schody Słowiańska/Warzywna</t>
  </si>
  <si>
    <t>os. Rybaki Piaski</t>
  </si>
  <si>
    <t>SP 28 ul.Chojnicka - monitoring szkoły</t>
  </si>
  <si>
    <t>G 61 ul.Sowackiego - adaptacja pomieszczenia na siłownię</t>
  </si>
  <si>
    <t>os. Zwycięstwa</t>
  </si>
  <si>
    <t>G 7 os. Zwycięstwa- remont bieżacy szkoły</t>
  </si>
  <si>
    <t>SP 60 ul.Boranta - monitoring szkoły</t>
  </si>
  <si>
    <t>SP 78 ul.Żonkilowa - monitoring szkoły</t>
  </si>
  <si>
    <t>SP 45 ul.Harcerska- monitoring szkoły</t>
  </si>
  <si>
    <t xml:space="preserve">Zakup i montaż koszy na terenie Osiedla </t>
  </si>
  <si>
    <t>Zadania z zakresu turystyki</t>
  </si>
  <si>
    <t>os. Ławica</t>
  </si>
  <si>
    <t>Imprezy krajoznawcze dla mieszkańców Osiedla</t>
  </si>
  <si>
    <t>os. Junikowo</t>
  </si>
  <si>
    <t>os. Kwiatowe</t>
  </si>
  <si>
    <t>Wydział Zarządzania Kryzysowego i Bezpieczeństwa</t>
  </si>
  <si>
    <t>Os. Kwiatowe</t>
  </si>
  <si>
    <t>Zakup sprzętu dla OSP Kwiatowe</t>
  </si>
  <si>
    <t>os. Rataje Południowe</t>
  </si>
  <si>
    <t>Zakup i wyposażenia dla aparatów cyfrowych</t>
  </si>
  <si>
    <t>os.Św.Łazarza</t>
  </si>
  <si>
    <t>Wspólfinansowanie zakupu sprzętu multimedialnego dla SM wydział Referat Grunwald</t>
  </si>
  <si>
    <t>os. Wichrowe Wzgórze</t>
  </si>
  <si>
    <t>Abonament telefonu komórkowego dla Strażnika Straży Miejskiej -Wydział Centrum, Refereat Winogrady</t>
  </si>
  <si>
    <t>Wykonanie materiałów informacyjnych na spotkania z mieszkańcami dla Strażnika Straży Miejskiej -Wydział Centrum, Refereat Winogrady</t>
  </si>
  <si>
    <t>os. Przyjaźń</t>
  </si>
  <si>
    <t>os. Sw.Marcin</t>
  </si>
  <si>
    <t>Zakup materiałów eksploatacyjnych do sprzętu biurowego dla Straży Miejskiej -Wydział Centrum, Referat Stare Miasto</t>
  </si>
  <si>
    <t>Wykonanie materiałów informacyjnych na spotkania z mieszkańcami oraz biurka dla Strażnika Straży Miejskiej -Wydział Centrum, Refereat Winogrady</t>
  </si>
  <si>
    <t>Realizacja programów prewencyjnych dot. Bezpieczeństwa dzieci i młodzieży na terenie osiedla</t>
  </si>
  <si>
    <t>Zakup wyposażenia dla Klubu Kultury "Schron Europa"</t>
  </si>
  <si>
    <t>os.Pod Lipami</t>
  </si>
  <si>
    <t>Zakup stołu do ping-ponga dla Zespołu Szkół z Oddziałami Sportowymi Nr 1</t>
  </si>
  <si>
    <t>Placówki oświatowe</t>
  </si>
  <si>
    <t>os. Fabianowo - Kotowo</t>
  </si>
  <si>
    <t>SP 52 ul.Fabianowo- organizacja zajęć dla dzieci w czasie ferii</t>
  </si>
  <si>
    <t>4170 - 500,00  4300 - 700,00</t>
  </si>
  <si>
    <t>SP 52 ul.Fabianowo- organizacja zajęć pozalekcyjnych prowadzenie dryżyny piłki noznej</t>
  </si>
  <si>
    <t>SP 52 ul.Fabianowo- remont bieżący</t>
  </si>
  <si>
    <t>Straż miejska</t>
  </si>
  <si>
    <t xml:space="preserve">Przedszkola </t>
  </si>
  <si>
    <t xml:space="preserve"> </t>
  </si>
  <si>
    <t>NM_GLS/NM_GLS/1</t>
  </si>
  <si>
    <t>Wykonanie przyłącza energetycznego - OSIR Głuszyna</t>
  </si>
  <si>
    <t>JE_KSM/JE_KSM/8</t>
  </si>
  <si>
    <t>Budowa boiska przy ul.Braniewskiej</t>
  </si>
  <si>
    <t>Drogi publiczne w miastach na prawach powiatu</t>
  </si>
  <si>
    <t>Turystyka</t>
  </si>
  <si>
    <t>D.1.</t>
  </si>
  <si>
    <t>Wprowadza się środki z Bezpiecznego Miasta na doposażenie placu sportowego oraz wyposażenie siłowni zewnętrznej w LO nr IX</t>
  </si>
  <si>
    <t>Przenosi się środki do rozdziału 80140 Centra kształcenia ustawicznego i prakt. oraz ośrodki dokształcania zawodowego</t>
  </si>
  <si>
    <t>Wprowadza się środki z Bezpiecznego Miasta na dofinansowanie zainstalowania monitoringu wizyjnego w Zespole Szkół Mechanicznych</t>
  </si>
  <si>
    <t>Zwiększa się wydatki przeznaczone na:</t>
  </si>
  <si>
    <t>Program Socrates-Comenius</t>
  </si>
  <si>
    <t xml:space="preserve">Program "Leonardo Da Vinci" </t>
  </si>
  <si>
    <t>o środki niewykorzystane w 2007 roku</t>
  </si>
  <si>
    <t>Zwiększa się środki z rozdziału 80130 Szkoły zawodowe na realizację zajęć pozalekcyjnych wybranych w konkursie ofert</t>
  </si>
  <si>
    <t>Środki przeznacza się na zwrot do Budżetu Państwa dotacji wykorzystanych niezgodnie z przeznaczeniem lub pobranych w nadmiernej wysokości</t>
  </si>
  <si>
    <t>Zwiększa się wydatki na projekt EQUAL - "Kampania przeciw Ubóstwu Najwyższy szczebel Dobroczynności"  o środki niewykorzystane w 2007 roku</t>
  </si>
  <si>
    <t>Zwiększa się wydatki przeznaczone na projekt "Spróbuj inaczej - systemowa profilaktyka zachowań dysfunkcjonalnych w grupie młodzieży wysokiego ryzyka" o środki niewykorzystane w 
2007 roku</t>
  </si>
  <si>
    <t>Zwiększa się dotację dla Estrady Poznańskiej na realizację zadań związanych z obchodami "Roku Klimatu i Środowiska"</t>
  </si>
  <si>
    <t>Środki z przeznaczeniem na przebudowę ciągu ulic Przybyszewskiego-Żeromskiego</t>
  </si>
  <si>
    <t xml:space="preserve">Zwiększenie środków w celu przyspieszenia budowy wiaduktu nad torami kolejowymi trasy Poznań-Warszawa </t>
  </si>
  <si>
    <t>Przeniesienie środków do zadania GKM/ZDM/1902 Budowa dwujezdniowej ul. Nowe Zawady - etap II - od ul. Głównej 
do ul. Podwale. 
Środki po umniejszeniu pozwolą na opracowanie projektu wykonawczego i rozpoczęcie robót budowlanych</t>
  </si>
  <si>
    <t>Zakup i montaż ścianki wspinaczkowej</t>
  </si>
  <si>
    <r>
      <t>Wprowadza się środki z "</t>
    </r>
    <r>
      <rPr>
        <i/>
        <sz val="11"/>
        <rFont val="Times New Roman"/>
        <family val="1"/>
      </rPr>
      <t>Bezpiecznego Miasta</t>
    </r>
    <r>
      <rPr>
        <sz val="11"/>
        <rFont val="Times New Roman"/>
        <family val="1"/>
      </rPr>
      <t>" na wyżej wymienione zadania</t>
    </r>
  </si>
  <si>
    <t>Wprowadza się środki z Bezpiecznego Miasta na wyżej wymienione zadanie</t>
  </si>
  <si>
    <t>Wprowadza się środki z dotacji w wysokości 8.297.602,00 zł jednocześnie zmniejszając środki własne Miasta o tę samą kwotę</t>
  </si>
  <si>
    <t>Wprowadza się środki z dotacji w wysokości 8.563.616,00 zł jednocześnie zmniejszając środki własne Miasta w wysokości 5.540.616,00 zł</t>
  </si>
  <si>
    <t>Specjane ośrodki szkolno- wychowawcze</t>
  </si>
  <si>
    <t>Zwiększenie środków na prace budowlane i wyposażenie świetlicy</t>
  </si>
  <si>
    <t>Wydatki na zadania z zakresu administracji rządowej realizowane przez powiat:</t>
  </si>
  <si>
    <t>Przychody: (załącznik nr 6)</t>
  </si>
  <si>
    <t>IV. Rozchody</t>
  </si>
  <si>
    <t>Spłaty otrzymanych krajowych pożyczek i kredytów</t>
  </si>
  <si>
    <t>Rozchody: (załącznik nr 6)</t>
  </si>
  <si>
    <t>Ponadto :</t>
  </si>
  <si>
    <t>W treści uchwały wprowadza się zapis w art.14a dotyczący poręczenia na rzecz AQUANET S.A. z uwagi na wymógł stawiany przez NFOŚ i GW.</t>
  </si>
  <si>
    <t>w  zał. Nr 3 - Wydatki budżetu gminy i powiatu na rok 2008 - zbiorczo, w układzie klasyfikacji budżetowej</t>
  </si>
  <si>
    <t>Dział 710 Działalność usługowa</t>
  </si>
  <si>
    <t xml:space="preserve">Rozdział 71004 Plany zagospodarowania przestrzennego </t>
  </si>
  <si>
    <t>w ramach wydatków własnych gminy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</si>
  <si>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rzeczwy o kwotę 50.000,00 zł jednocześnie zwiększając § 4170 Wynagrodzenia bezosobowe o tę samą kwotę </t>
    </r>
  </si>
  <si>
    <t>Dział 750 Administracja publiczna</t>
  </si>
  <si>
    <t>Rozdział 75023 Urzędy gmin (miast i miast na prawach powiatu)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</si>
  <si>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rzeczwy o kwotę 20.000,00 zł jednocześnie zwiększając § 4170 Wynagrodzenia bezosobowe o tę samą kwotę</t>
    </r>
  </si>
  <si>
    <t>Dział 801 Oświata i wychowanie</t>
  </si>
  <si>
    <t>Rozdział 80101 Szkoły podstawowe</t>
  </si>
  <si>
    <t xml:space="preserve">Zmniejsza się § 4170 Wynagrodzenia bezosobowe o kwotę 20.000,00 zł, § 4110  Składki na ubezpieczenia społeczne o kwotę 5.000,00 zł i § 4120 Składki na Fundusz Pracy o kwotę 442,00 zł jednocześnie zwiększając §§ rzeczowe o tę samą kwotę </t>
  </si>
  <si>
    <t>Rozdział 80110 Gimnazja</t>
  </si>
  <si>
    <t xml:space="preserve">Zmniejsza się § 4170 Wynagrodzenia bezosobowe o kwotę 40.000,00 zł, § 4110  Składki na ubezpieczenia społeczne o kwotę 10.000,00 zł i § 4120 Składki na Fundusz Pracy o kwotę 962,00 zł jednocześnie zwiększając §§ rzeczowe o tę samą kwotę </t>
  </si>
  <si>
    <t>Rozdział 80123</t>
  </si>
  <si>
    <t>w ramach wydatków własnych powiatu</t>
  </si>
  <si>
    <t xml:space="preserve">Zmniejsza się § 4170 Wynagrodzenia bezosobowe o kwotę 5.500,00 zł, § 4110  Składki na ubezpieczenia społeczne o kwotę 1.000,00 zł i § 4120 Składki na Fundusz Pracy o kwotę 119,00 zł jednocześnie zwiększając §§ rzeczowe o tę samą kwotę </t>
  </si>
  <si>
    <t>Dział 851 Ochrona zdrowia</t>
  </si>
  <si>
    <t>Rozdział 85154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</si>
  <si>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rzeczowy o kwotę 11.561,00 zł jednocześnie zwiększając § 4170 Wynagrodzenia bezosobowe o kwotę 8.865,00 zł, § 4110  Składki na ubezpieczenia społeczne o kwotę 2.360,00 zł i § 4120 Składki na Fundusz Pracy o kwotę 336,00 zł.</t>
    </r>
  </si>
  <si>
    <t>Dział 852 Pomoc społeczna</t>
  </si>
  <si>
    <t>Rozdział 85203  Ośrodki wsparcia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</si>
  <si>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rzeczowy o kwotę 3,00 zł jednocześnie zwiększając § 4040 Dodatkowe wynagrodzenie roczne o tę samą kwotę</t>
    </r>
  </si>
  <si>
    <t>Dział 853 Pozostałe zadania w zakresie polityki społecznej</t>
  </si>
  <si>
    <t>Rozdział 85321 Zespoły do spraw orzekania o niepełnosprawności</t>
  </si>
  <si>
    <t>w ramach wydatków zleconych powiatowi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</si>
  <si>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4170 Wynagrodzenia bezosobowe o kwotę 3.000,00 zł jednocześnie zwiększając § rzeczowy o tę samą kwotę</t>
    </r>
  </si>
  <si>
    <t>Dokończenie remontu ulicy Szczęsnej</t>
  </si>
  <si>
    <t>Dział 926 Kultura fizyczna i sport</t>
  </si>
  <si>
    <t>Rozdział 92695 Pozostała działalność</t>
  </si>
  <si>
    <r>
      <t xml:space="preserve">Zmniejsza się </t>
    </r>
    <r>
      <rPr>
        <sz val="11"/>
        <rFont val="Arial CE"/>
        <family val="0"/>
      </rPr>
      <t>§</t>
    </r>
    <r>
      <rPr>
        <sz val="11"/>
        <rFont val="Times New Roman"/>
        <family val="1"/>
      </rPr>
      <t xml:space="preserve"> rzeczwy o kwotę 1500,00 zł jednocześnie zwiększając § 4170 Wynagrodzenia bezosobowe o tę samą kwotę </t>
    </r>
  </si>
  <si>
    <t>w zał. Nr 5 - Wydatki majątkowe</t>
  </si>
  <si>
    <t>- dokonuje się zmian numerów zadań inwestycyjnych</t>
  </si>
  <si>
    <t>w zał. Nr 7 - Plan przychodów i wydatków zakładów budżetowych, gospodarstw pomocniczych i dochodów własnych jednostek budżetowych</t>
  </si>
  <si>
    <t>-dokonuje się  korekty planów finansowych gospodarki pozabudżetowej</t>
  </si>
  <si>
    <t>w zał. Nr 8 - Dotacje dla instytucji kultury</t>
  </si>
  <si>
    <t>-dokonuje się  korekty dotacji dla instytucji kultury</t>
  </si>
  <si>
    <t>w zał. Nr 9 - wydatki na programy i projekty realizowane ze środków budżetu unii europejskiej oraz innych środków pochodzących ze źródeł zagranicznych niepodlegających zwrotowi</t>
  </si>
  <si>
    <t>- dokonuje się  korekty realizowanych projektów unijnych</t>
  </si>
  <si>
    <t>w zał. Nr 10 - Limity wydatków na wieloletnie programy inwestycyjne przewidziane do realizacji w latach 2008-2010</t>
  </si>
  <si>
    <t>-dokonuje się  korekty limitów wydatków na wieloletnie programy inwestycyjne przewidziane do realizacji w latach 2008-2010</t>
  </si>
  <si>
    <t>w zał. Nr 11- Upoważnienie do zaciągnięcia przez prezydenta miasta zobowiązań w zakresie realizowanych zadań</t>
  </si>
  <si>
    <t>-dokonuje się  korekty upoważnień do zaciągnięcia przez Prezydenta Miasta zobowiązań w zakresie realizowanych zadań</t>
  </si>
  <si>
    <t>w załączniku Nr 1 do uzasadnienia</t>
  </si>
  <si>
    <t xml:space="preserve">- w związku z realizacją projektu "Edukacja językowa - język angielski" przenosi się środki </t>
  </si>
  <si>
    <t>z Gimnazjum Nr 41 do Gimnazjum Nr 44</t>
  </si>
  <si>
    <t>Szpitale ogólne</t>
  </si>
  <si>
    <t>Programy profilaktyki zdrowotnej</t>
  </si>
  <si>
    <t>Ośrodki wsparcia</t>
  </si>
  <si>
    <t>Żłobki</t>
  </si>
  <si>
    <t>Gospodarka ściekowa i ochrona wód</t>
  </si>
  <si>
    <t>Infrastruktura wodno-kanalizacyjna</t>
  </si>
  <si>
    <t>Ochrona środowiska</t>
  </si>
  <si>
    <t>Utrzymanie zieleni w miastach i gminach</t>
  </si>
  <si>
    <t>Oświetlenie ulic, placów i dróg</t>
  </si>
  <si>
    <t>Usługi Komunalne</t>
  </si>
  <si>
    <t>Pozostałe zadania w zakresie kultury</t>
  </si>
  <si>
    <t>Domy i ośrodki kultury, świetlice i kluby</t>
  </si>
  <si>
    <t>Centrum Kultury "Zamek"</t>
  </si>
  <si>
    <t>Pozostałe instytucje kultury</t>
  </si>
  <si>
    <t>Biblioteka Raczyńskich</t>
  </si>
  <si>
    <t xml:space="preserve">Zadania z zakresu kultury </t>
  </si>
  <si>
    <t>Rezerwa celowa</t>
  </si>
  <si>
    <t>Zadania z zakresu kultury fizycznej</t>
  </si>
  <si>
    <t>Wydatki na zadania własne powiatu:</t>
  </si>
  <si>
    <t xml:space="preserve">Pozostała działalność </t>
  </si>
  <si>
    <t>Szkoły podstawowe specjalne</t>
  </si>
  <si>
    <t>Gimnazja specjalne</t>
  </si>
  <si>
    <t>Licea ogólnokształcące</t>
  </si>
  <si>
    <t>Szkoły zawodowe</t>
  </si>
  <si>
    <t>Centra kształcenia ustawicznego i praktycznego</t>
  </si>
  <si>
    <t xml:space="preserve">OW/LOX/171 </t>
  </si>
  <si>
    <t xml:space="preserve">OW/LOXIX/172 </t>
  </si>
  <si>
    <t>Szkoła Podstawowa Nr 59 - zakup i montaż stacjonarnej siłowni zewnętrznej</t>
  </si>
  <si>
    <t>Szkoła Podstawowa Nr 77 - zakup i montaż stacjonarnej siłowni zewnętrznej</t>
  </si>
  <si>
    <t>Szkoła Podstawowa Nr 56 - zakup i montaż stacjonarnej siłowni zewnętrznej</t>
  </si>
  <si>
    <t>Szkoła Podstawowa Nr 4 - zakup i montaż stacjonarnej siłowni zewnętrznej</t>
  </si>
  <si>
    <t>Szkoła Podstawowa Nr 54 -zakup i montaż stacjonarnej siłowni zewnętrznej</t>
  </si>
  <si>
    <t>Budowa sieci wodociągowej oraz kanalizacji sanitarnej i deszczowej na terenie os. Księdza Skorupki</t>
  </si>
  <si>
    <t>Aport pieniężny w celu dokapitalizowania  spółki MPK - zakup i montaż automatów biletowych</t>
  </si>
  <si>
    <t>NW/NW/1087</t>
  </si>
  <si>
    <t>ZSS/MOPR/9</t>
  </si>
  <si>
    <t xml:space="preserve">G 44 ul.Jesionowa - edukacja językowa dokształcanie młodzieży </t>
  </si>
  <si>
    <t>zmiany</t>
  </si>
  <si>
    <t>ZZM/ZZM/62</t>
  </si>
  <si>
    <t>GKM/ZDM/418</t>
  </si>
  <si>
    <t>Przebudowa utwardzonych ulic wojewódzkich i powiatowych</t>
  </si>
  <si>
    <t>GKM/ZDM/353</t>
  </si>
  <si>
    <t>OW/SP59/173</t>
  </si>
  <si>
    <t xml:space="preserve">OW/SP77/174 </t>
  </si>
  <si>
    <t xml:space="preserve">OW/SP56/175 </t>
  </si>
  <si>
    <t xml:space="preserve">OW/SP4/176 </t>
  </si>
  <si>
    <t>OW/SP54/177</t>
  </si>
  <si>
    <t xml:space="preserve">OW/ZSE2/170 </t>
  </si>
  <si>
    <t>Budowa trasy tramwajowej Os.Lecha - Franowo wraz z nową zajezdnią tramwajową na Franowie oraz modernizacja trasy tramwajowej ul. Kórnicka - Os. Lecha - rondo Żegrze w Poznaniu</t>
  </si>
  <si>
    <t>GKM/ZUK/425</t>
  </si>
  <si>
    <t>Modernizacja lejka łazarskiego</t>
  </si>
  <si>
    <t>GN/GN/5</t>
  </si>
  <si>
    <t>Modernizacja sieci wodociągowej wraz z przyłączami w Poznaniu-Szczepankowie przy ul. Michałowo i ul. Przedpole</t>
  </si>
  <si>
    <t>ZSS 101 ul.Swoboda - zakup wyposażenia placu zabaw</t>
  </si>
  <si>
    <t>Przedszkole Nr 12 ul. Płocka - organizacja imprez zakup materiałów</t>
  </si>
  <si>
    <t>Przedszkole Nr 45 ul.Trzemeszeńska - organizacja imprez zakup materiałów</t>
  </si>
  <si>
    <t>SP 46 ul. Inowwrocławska- organizacja imprez zakup materiałów</t>
  </si>
  <si>
    <t>os. Starołęka -Minikowo-Marlewo</t>
  </si>
  <si>
    <t>Doposażenie punktu widokowego przy Forcie I na Starołęce w tablice dydaktyczno-informacyjne</t>
  </si>
  <si>
    <t xml:space="preserve">Plan na 2008 r. </t>
  </si>
  <si>
    <t>SP 4 ul. Rawicka - zakup i montaż stacjonarnej siłowni zewnętrznej</t>
  </si>
  <si>
    <t>SP 13 al.Niepodległości - organizacja imprez-zakup usług</t>
  </si>
  <si>
    <t>SP 45 ul.Harcerska- organizacja imprez</t>
  </si>
  <si>
    <t>ZSS 107 ul. Dąbrowskiego - zakup pomocy dydaktyczznych</t>
  </si>
  <si>
    <t>ZSS 102 os. Bobaterów II Wojny Światowej -zakup pomocy dydaktycznych</t>
  </si>
  <si>
    <t>ZSS 104 ul.Sikorskiego - zakup pomocy dydaktycznych</t>
  </si>
  <si>
    <t>Przedszkole Nr 48 ul.Łukaszewicza - zakup wyposażenia</t>
  </si>
  <si>
    <t>Przedszkole Nr 39 ul. Limanowskiego  - zakup wyposażenia</t>
  </si>
  <si>
    <t>Przedszkole Nr 1 ul. Jawornicka- zakup pomocy dydaktycznych</t>
  </si>
  <si>
    <t>Przedszkole Nr 13 ul.Keplera- zakup pomocy dydaktycznych</t>
  </si>
  <si>
    <t>do uzasadnienia</t>
  </si>
  <si>
    <t>U  Z  A  S  A  D  N  I  E  N  I  E</t>
  </si>
  <si>
    <t>do projektu uchwały</t>
  </si>
  <si>
    <t>W załączniku Nr 1 dotyczącym dochodów budżetu wprowadza się następujące zmiany:</t>
  </si>
  <si>
    <t>klasyfikacja</t>
  </si>
  <si>
    <t>nr grupy</t>
  </si>
  <si>
    <t>o kwotę w zł</t>
  </si>
  <si>
    <t>Dochody ogółem:</t>
  </si>
  <si>
    <t>Dochody bieżące gminy ogółem:</t>
  </si>
  <si>
    <t>A. Dochody własne:</t>
  </si>
  <si>
    <t>§ 0970</t>
  </si>
  <si>
    <t>Wprowadza się środki będace bonifikatą dotyczącą zakupu usług komunikacyjnych przez Miasto w MPK w 2007 roku</t>
  </si>
  <si>
    <t>§ 2910</t>
  </si>
  <si>
    <t>Wpływy ze zwrotów dotacji wykorzystanych niezgodnie z przeznaczeniem lub pobranych w nadmiernej wysokości</t>
  </si>
  <si>
    <t>Usługi opiekuńcze i specjalistyczne usługi opiekuńcze</t>
  </si>
  <si>
    <t>Wprowadza się środki z tytułu zwrotu niewykorzystanych dotacji za 2007 r. od Polskiego Komitetu Pomocy Społecznej w Poznaniu</t>
  </si>
  <si>
    <t>C. Środki pochodzące ze źródeł zagranicznych i budżetu Unii Europejskiej</t>
  </si>
  <si>
    <t>§ 2707</t>
  </si>
  <si>
    <t>Środki na dofinansowanie własnych zadań bieżących gmin (związków gmin), powiatów (związków powiatów), samorządów województw, pozyskane z innych źródeł</t>
  </si>
  <si>
    <t xml:space="preserve">Zmniejsza się dochody projektu Socrates Comenius z uwagi na nieuzyskanie akceptacji Narodowej Agencji Programu "Uczenie się przez całe życie" na wyjazd na wizytę przygotowawczą </t>
  </si>
  <si>
    <t>Dochody bieżące powiatu ogółem:</t>
  </si>
  <si>
    <t>Wprowadza się środki z tytułu zwrotu niewykorzystanych dotacji za 2007 r. od Stowarzyszenia Pomocy Osobom z Zespołem Downa w Poznaniu</t>
  </si>
  <si>
    <t>Dochody majątkowe gminy ogółem:</t>
  </si>
  <si>
    <t>Środki na dofinansowanie zadań własnych pozyskane z innych źródeł</t>
  </si>
  <si>
    <t>§ 6290</t>
  </si>
  <si>
    <t xml:space="preserve">Środki na dofinansowanie własnych inwestycji gmin (związków gmin), powiatów (związków powiatów), samorządów województw, pozyskane z innych źródeł </t>
  </si>
  <si>
    <t>W związku z przeniesieniem realizacji zadania z 2007 na 2008 rok wprowadza się dochody będące bezzwrotną pomocą finansową od Agencji Nieruchomości Rolnej.</t>
  </si>
  <si>
    <t>D. Dotacje celowe otrzymane z budżetu państwa</t>
  </si>
  <si>
    <t>Dotacje celowe otrzymane z budżetu państwa na zadania własne</t>
  </si>
  <si>
    <t>§6339</t>
  </si>
  <si>
    <t>Placówki opiekuńczo-wychowawcze</t>
  </si>
  <si>
    <t>GKM/GKM/414</t>
  </si>
  <si>
    <t>WL_DBC/GKM/2</t>
  </si>
  <si>
    <t>WL_DBC/GKM/3</t>
  </si>
  <si>
    <t>WL_DBC/GKM/4</t>
  </si>
  <si>
    <t>IN/IN/2</t>
  </si>
  <si>
    <t>Modernizacja sieci komputerowej</t>
  </si>
  <si>
    <t>ZKB/ZKB/14</t>
  </si>
  <si>
    <t xml:space="preserve">Zakup sprzętu sportowego </t>
  </si>
  <si>
    <t>P/P/1</t>
  </si>
  <si>
    <t>Rezerwa na przygotowanie projektów unijnych</t>
  </si>
  <si>
    <t>OW/OW/20</t>
  </si>
  <si>
    <t>Zakupy inwestycyjne</t>
  </si>
  <si>
    <t>OW/OW/32</t>
  </si>
  <si>
    <t>G 25 os. Tysiąclecia - remonty bieżace</t>
  </si>
  <si>
    <t>G 26 os. Czecha - remonty bieżace</t>
  </si>
  <si>
    <t>LO X - os. Rzeczypospolitej - założenie 2 lamp na budynku szkoły</t>
  </si>
  <si>
    <t>SP 22 ul. Hangarowa - organizacja imprez dla dzieci w czasie ferii zimowych oraz zakup pomocy dydaktycznych</t>
  </si>
  <si>
    <t>4240=1000 4300=1000</t>
  </si>
  <si>
    <t>SP 62 ul. Druskiennicka - zakup pomocy dydaktycznych</t>
  </si>
  <si>
    <t>os. Kiekrz</t>
  </si>
  <si>
    <t>SP 28 ul.Chojnicka - zakup pomocy dydaktycznych</t>
  </si>
  <si>
    <t>os. Krzyżowniki - Smochowice</t>
  </si>
  <si>
    <t xml:space="preserve">S 57 ul. Leśnowolska - organizacja imprez dla dzieci w czasie ferii zimowych </t>
  </si>
  <si>
    <t xml:space="preserve">SP 23 ul.Norwida - zakup pomocy dydaktycznych </t>
  </si>
  <si>
    <t xml:space="preserve">SP 36 ul. Słowackiego -zakup pomocy dydaktycznych </t>
  </si>
  <si>
    <t xml:space="preserve">SP 71 ul.Przybyszewskiego- zakup pomocy dydaktycznych </t>
  </si>
  <si>
    <t>SP 71 ul.Przybyszewskiego - zakup i montaż okablowania dla komputerów</t>
  </si>
  <si>
    <t xml:space="preserve">SP 36 ul. Słowackiego - oświetlenie wieży </t>
  </si>
  <si>
    <t>SP 36 ul. Słowackiego - wykonanie ażurowej platformy widokowej</t>
  </si>
  <si>
    <t>SP 36 ul. Słowackiego - konserwacja zegara na wieży</t>
  </si>
  <si>
    <t>SP 23 ul.Norwida - naprawa bieżni</t>
  </si>
  <si>
    <t>os. Żegrze</t>
  </si>
  <si>
    <t>SP 64 os.Orła Białego - zakup pomocy dydaktycznych</t>
  </si>
  <si>
    <t xml:space="preserve">SP 64 os.Orła Białego - organizacja imprez dla dzieci w czasie ferii zimowych , oraz zakup materiałów, biletów </t>
  </si>
  <si>
    <t>4300=22910  4210=4000 4410=500</t>
  </si>
  <si>
    <t>ZKB/ZKB14</t>
  </si>
  <si>
    <t>ZKB/MKPOL/2</t>
  </si>
  <si>
    <t xml:space="preserve">SP 50 os. Stare Zegrze- organizacja imprez  w czasie ferii zimowych dla dzieci </t>
  </si>
  <si>
    <t>os. Antoninek - Zieliniec - Kobylepole</t>
  </si>
  <si>
    <t>SP 55 ul. Szpaków - zakup pomocy dydaktycznych</t>
  </si>
  <si>
    <t>SP 87 ul. Czesława - zakup pomocy dydaktycznych</t>
  </si>
  <si>
    <t>os. Zielone Rataje</t>
  </si>
  <si>
    <t>SP 19 os. Oświecenia - remonty bieżące</t>
  </si>
  <si>
    <t>SP 18 os. Armii Krajowej- remont i zakup wyposażenia do pracowni komputerowe</t>
  </si>
  <si>
    <t>4270=2500 4210=2500</t>
  </si>
  <si>
    <t>Zarząd Zieleni Miejskiej</t>
  </si>
  <si>
    <t>ZZM/ZZM/31</t>
  </si>
  <si>
    <t>Rewaloryzacja zieleni w centrum miasta - zieleniec przy ul. Zielonej</t>
  </si>
  <si>
    <t>GR_KJP/ZZM/3</t>
  </si>
  <si>
    <t>WL_SWR/ZZM/1</t>
  </si>
  <si>
    <t>Oczyszczanie miast i wsi</t>
  </si>
  <si>
    <t>Oświetlenie alejek spacerowych</t>
  </si>
  <si>
    <t>GKM/ZDM/1902</t>
  </si>
  <si>
    <t>Budowa dwujezdniowej ul. Nowe Zawady - etap II - od ul. Głównej do ul. Podwale</t>
  </si>
  <si>
    <t>GKM/ZDM/5901</t>
  </si>
  <si>
    <t>Wydział Gospodarki Komunalnej i Mieszkaniowej</t>
  </si>
  <si>
    <t xml:space="preserve">Utrzymanie zieleni w miastach i gminach </t>
  </si>
  <si>
    <t xml:space="preserve">Zarząd Zieleni Miejskiej </t>
  </si>
  <si>
    <t>Wykonanie nasadzeń drzew i krzewów w ciągach ulic Osiedla św.Łazarza</t>
  </si>
  <si>
    <t>Administrowanie boiskiem sportowym przy ul.Dmowskiego -utrzymanie porządku, bieżące naprawy, okresowa kontrola techniczna</t>
  </si>
  <si>
    <t>Utrzymanie "Lejka Łazarskiego"</t>
  </si>
  <si>
    <t>Opracowanie projektu zagospodarowania działki w Parku Raszyńskim</t>
  </si>
  <si>
    <t>Uzupełnienie i naprawa ogrodzenia, ustawienie ławek i przystosowanie terenu na wybieg dla psów przy ul. Obrzeże</t>
  </si>
  <si>
    <t>Zagopodarowanie terenów wymagających bieżącej konserwacji i utrzymania</t>
  </si>
  <si>
    <t>Zagospodarowanie terenu  rekreacyjnego przylegającego do Parku Sołackiego na wysokości ul. Litewska/Poleska</t>
  </si>
  <si>
    <t>os. Ogrody</t>
  </si>
  <si>
    <t>Odnowienie zieleni na Osiedlu -ul. Samarzewskiego na odcinku od ul. Szamotulskiej do ul. Szpitalnej, skwer przy ul. Bednarska</t>
  </si>
  <si>
    <t>os. Rataje nad Wartą</t>
  </si>
  <si>
    <t>Doskonalenie, konserwacja i utrzymanie zieleni na terenach miejskich osiedla</t>
  </si>
  <si>
    <t>Remont isteniejących chodników na miejskich terenach Osiedla</t>
  </si>
  <si>
    <t>Doposażenie w ławki w Parku im M.Skłodowskiej -Curii- teren wokół fontanny</t>
  </si>
  <si>
    <t>Sfinansowanie tablicy pamiatkowej w parku przy ulicach: Dąbrówki, Langiewicza, Pamiątkowa</t>
  </si>
  <si>
    <t>Opracowanie projektu i wykonanie górnego oświetlenia neogotyckiej fontanny na Placu im M. Skłodowdkiej- Curie</t>
  </si>
  <si>
    <t>Remont Parku im. Jana Pawła II wg projektu</t>
  </si>
  <si>
    <t>os. Umultowo</t>
  </si>
  <si>
    <t>Konsewrwacja zieleni</t>
  </si>
  <si>
    <t>os. Radojewo</t>
  </si>
  <si>
    <t>Utrzymanie zieleni</t>
  </si>
  <si>
    <t>Zakup i montaż urządzeń sportowych</t>
  </si>
  <si>
    <t xml:space="preserve">Kultura i ochrona dziedzictwa narodowego </t>
  </si>
  <si>
    <t>Pozostałe działania w zakresie kultury</t>
  </si>
  <si>
    <t xml:space="preserve">Zadania w zakresie kultury </t>
  </si>
  <si>
    <t xml:space="preserve">Dofinansowanie organizcji koncertu dla mieszkańców </t>
  </si>
  <si>
    <t>Dom Kultury "Stokrotka"</t>
  </si>
  <si>
    <t>Organizacja imprez kulturalnych dla mieszkańców Osiedla Kwiatowego przez Dom Kultury Stokrotka</t>
  </si>
  <si>
    <t xml:space="preserve">Biblioteki </t>
  </si>
  <si>
    <t xml:space="preserve">Filia Nr 15 - organizacja zajęć kulturalno - rekreacyjnych </t>
  </si>
  <si>
    <t>Filia nr 15 - zakup książek</t>
  </si>
  <si>
    <t>Filia nr 29 - zakup książek</t>
  </si>
  <si>
    <t>Filia nr 56 - zakup książek</t>
  </si>
  <si>
    <t>Filia nr 32 - zakup książek</t>
  </si>
  <si>
    <t>Filia nr 6 - zakup książek</t>
  </si>
  <si>
    <t>Filia nr 8 - zakup książek</t>
  </si>
  <si>
    <t>Filia nr 9 - zakup książek</t>
  </si>
  <si>
    <t xml:space="preserve">Kultura fizyczna i sport </t>
  </si>
  <si>
    <t xml:space="preserve">Zadania w zakresie kultury fizycznej i sportu </t>
  </si>
  <si>
    <t>Zadania w zakresie kultury fizycznej</t>
  </si>
  <si>
    <t>Organizacja imprez sportowych</t>
  </si>
  <si>
    <t>Drogi publiczne powiatowe</t>
  </si>
  <si>
    <t>Wykonanie projektu parkingu przy ul.Nowina</t>
  </si>
  <si>
    <t>Budowa drogi rowerowej na ul.Przybyszewskiego na odcinkuod ul. Bukowskiej do Dąbrowskiego</t>
  </si>
  <si>
    <t>Starołeka -Minikowo - Marlewo</t>
  </si>
  <si>
    <t>Projekt chodnika wrza z droga rowerową w ulicy Starołeckiej (strona wschodnia) od przejazdu kolejowego do ul. Rydzowej</t>
  </si>
  <si>
    <t>os. Szczepankowo-Spławie-Krzesinki</t>
  </si>
  <si>
    <t>Budowa ścieżki pieszo-rowerowej przy ul. Rodawskiej</t>
  </si>
  <si>
    <t>Budowa placu gier i zabaw w rejonie Azaliowa, Bukowa, Laskowa</t>
  </si>
  <si>
    <t>Remont chodnika na odcinku od pasa drogowego przy ul. Kasztanowej w kierunku tzw. "trasa"</t>
  </si>
  <si>
    <t>Doposażenie skwerów  na terenie osiedla Debiec</t>
  </si>
  <si>
    <t xml:space="preserve">Komendy wojewódzkie Policji </t>
  </si>
  <si>
    <t>Zakup komputera dla KM Policji - Komisariat Nowe Miasto</t>
  </si>
  <si>
    <t>Zakup  2 szt komputerów dla KM Policji - Komisariat Nowe Miasto</t>
  </si>
  <si>
    <t xml:space="preserve">os. Chartowo </t>
  </si>
  <si>
    <t>Zakup  6 szt komputerów dla KM Policji - Komisariat Nowe Miasto</t>
  </si>
  <si>
    <t>OS. Piatkowo Zachód</t>
  </si>
  <si>
    <t>Budowa monitoringu na terenie Osiedla</t>
  </si>
  <si>
    <t>ZBK/ZBK/4</t>
  </si>
  <si>
    <t>SP 21 ul.Łozowa -organizacja imprez - zakup materiałów i wyposażenia</t>
  </si>
  <si>
    <t>Zakup stacjonarnego sprzętu sportowego dla ZSE nr 2 ul. Świt</t>
  </si>
  <si>
    <t>Zakup i instalacja sprzętu sportowego odpornego na wandalizm na osiedlach: Lecha i Tysiąclecia</t>
  </si>
  <si>
    <t>Wyposażenie placu zabaw w urządzenia zabawowe - budowa siłowni na wolnym powietrzu</t>
  </si>
  <si>
    <t>Zakup i montaż elementów siłowni zewnętrznej oraz pawilonu sześciopolowego na boisku sportowym przy ul. Przepadek</t>
  </si>
  <si>
    <t>SP 9 ul.Łukaszewicza- zakup elementów wyposażenia placu zabaw</t>
  </si>
  <si>
    <t>SP 26 ul.Berińskiego - modernizacja boiska</t>
  </si>
  <si>
    <t>SP 26 ul.Berińskiego - zakup wyposażenia (kserokopiarki)</t>
  </si>
  <si>
    <t>SP 54 ul.Małoszyńska -budowa siłowni zewnętrznej</t>
  </si>
  <si>
    <t xml:space="preserve"> SP 64 os.Orła Białego - modernizacja boiska</t>
  </si>
  <si>
    <t>os.  Starołęka - Minikowo-Marlewo</t>
  </si>
  <si>
    <t>os. Południowe Rataje</t>
  </si>
  <si>
    <t>SP 59 ul.Baranowska 1 - budowa stacjonarnej siłowni zewnętrznej</t>
  </si>
  <si>
    <t>Przedszkole Nr 8 ul. Bosa - zakup wyposażenia placu zabaw</t>
  </si>
  <si>
    <t>Przedszkole Nr 67 ul. Albańska - zakup wyposażenia placu zabaw</t>
  </si>
  <si>
    <t>G 40 ul.Rózana - budowa boiska sportowego</t>
  </si>
  <si>
    <t xml:space="preserve">LO V ul. Zmartwychwstańców - budowa boiska wielofunkcyjnego </t>
  </si>
  <si>
    <t>Zespół Szkół  Elektrycznych Nr 2 - wykonanie dalszej części opłotowania na placu zabaw</t>
  </si>
  <si>
    <t>os. Ks.J. Popiełuszki</t>
  </si>
  <si>
    <t>Doposażenie w sprzet terenu rekreacyjno-sportowego przy ul. Marcelińska -Ognik</t>
  </si>
  <si>
    <t>Odnowa placu zabaw na skwerze przy ul. Za Groblą</t>
  </si>
  <si>
    <t>Przebudowa i modernizacja placu sportowo - rekreacyjnego - teren pomiędzy ulicami K. Buczka, H. Kołłataja, W. Wróblewskiego, W.Zamoyskiego</t>
  </si>
  <si>
    <t>Plan po zmianach na 2008 r.</t>
  </si>
  <si>
    <t>SP 20 os.Rzeczypospolitej- remont i zakup wyposażenia  do pracowni komputerowe</t>
  </si>
  <si>
    <t>os. Ostrów Tumski - Śródka- Zawady</t>
  </si>
  <si>
    <t xml:space="preserve">SP 85 ul.Tomickiego - organizacja imprez dla dzieci w czasie ferii zimowych  oraz zakup materiałów, biletów </t>
  </si>
  <si>
    <t>os. Chartowo</t>
  </si>
  <si>
    <t>SP 51 os. Lecha - zakup materiałów i wyposażenia</t>
  </si>
  <si>
    <t>SP 51 os. Lecha - remonty bieżące</t>
  </si>
  <si>
    <t>SP 6 os. Rusa -zakup biletów na kocerty</t>
  </si>
  <si>
    <t>SP 85 ul.Tomickiego - monitoring wizyjny w szkole</t>
  </si>
  <si>
    <t>os. Główna</t>
  </si>
  <si>
    <t>SP 45 ul.Harcerska- remonty bieżące</t>
  </si>
  <si>
    <t xml:space="preserve">SP 45 ul.Harcerska- organizacja imprez dla dzieci w czasie ferii zimowych </t>
  </si>
  <si>
    <t>4210=2000  4300=2500</t>
  </si>
  <si>
    <t>SP 45 ul.Harcerska- utrzymanie terenów sportowych i placów zabaw</t>
  </si>
  <si>
    <t>SP 45 ul.Harcerska- dofinansowanie projektu "Wyrównanie szans"</t>
  </si>
  <si>
    <t>SP 45 ul.Harcerska- organizacja imprez świątecznych dla najmłodszych mieszkańców osiedla</t>
  </si>
  <si>
    <t>os. Dębina</t>
  </si>
  <si>
    <t>SP 21 ul.Łozowa - zakup materiałów i wyposażenia</t>
  </si>
  <si>
    <t>SP 21 ul.Łozowa - organizacja wernisażu</t>
  </si>
  <si>
    <t>os. Wilda</t>
  </si>
  <si>
    <t>SP 25 ul.Prądzyńskiego - zakup materiałów i wyposażenia</t>
  </si>
  <si>
    <t>SP 84 ul.Szczepana - zakup artykułów i  organizacja międzyszkolnych konkursów</t>
  </si>
  <si>
    <t>os. Dębiec</t>
  </si>
  <si>
    <t>os. 28 Czerwca 1956 r.</t>
  </si>
  <si>
    <t>SP 84 ul.Szczepana - zakup artykułów  i organizacja międzyszkolnych konkursów</t>
  </si>
  <si>
    <t>SP 5 ul. Trauguta - zakup pomocy dydaktycznych</t>
  </si>
  <si>
    <t>SP 42 ul. Różana - zakup pomocy dydaktycznych</t>
  </si>
  <si>
    <t>SP 84 ul.Szczepana - zakup materiałów i wyposażenia</t>
  </si>
  <si>
    <t>SP 84 ul. Szczepana - zakup materiałów i wyposażenia</t>
  </si>
  <si>
    <t>os. Świerczewo</t>
  </si>
  <si>
    <t>SP 79 ul. Jesionowa - zakup pomocy dydaktycznych</t>
  </si>
  <si>
    <t>os. Piatkowo Zachód</t>
  </si>
  <si>
    <t>SP 17 os. Bolesława Chrobrego - wdrażanie programu "Miasteczko oświatowe"</t>
  </si>
  <si>
    <t>os. Starówka</t>
  </si>
  <si>
    <t>SP 40 ul. Garbary -zakup materiałów i wyposażenia</t>
  </si>
  <si>
    <t>SP 40 ul. Garbary -zakup usług związanych z obchodem 90-lecia szkoły</t>
  </si>
  <si>
    <t>os. Sródmieście</t>
  </si>
  <si>
    <t>SP 13 al.Niepodległości - organizacja zajęć pozalekcyjnych rekreacyjno- sportowych</t>
  </si>
  <si>
    <t>SP 66 os. Przyjaźń - zakup karnetów dla Koła Melomana</t>
  </si>
  <si>
    <t xml:space="preserve">os. Zwycięstwa </t>
  </si>
  <si>
    <t>SP 12 os. Zwycięstwa - remonty bieżące - boisko</t>
  </si>
  <si>
    <t>os. Św. Marcin</t>
  </si>
  <si>
    <t>SP 75 ul.Powstańców Wlkp. - zakup materiałów i wyposażenia</t>
  </si>
  <si>
    <t>SP 75 ul.Powstańców Wlkp. - organizacja zajęć sportowych</t>
  </si>
  <si>
    <t>SP 38 ul. Brandstaettera - obchody 50-lecia szkoły</t>
  </si>
  <si>
    <t>4210=7000 4300=1000</t>
  </si>
  <si>
    <t>os. Naramowice</t>
  </si>
  <si>
    <t>SP 48 ul.Sarmacka - organizacja sportowych zajęć pozalekcyjnych</t>
  </si>
  <si>
    <t>SP 48 ul.Sarmacka - zakup materiałów i wyposażenia</t>
  </si>
  <si>
    <t>SP 60 ul.Boranta - zakup materiałów i wyposażenia</t>
  </si>
  <si>
    <t>SP 60 ul.Boranta - remonty bieżace</t>
  </si>
  <si>
    <t>SP 48 ul.Sarmacka - odwodnienie dziedzińca szkolnego</t>
  </si>
  <si>
    <t>os.Marysieńki</t>
  </si>
  <si>
    <t>SP 68 os. Jana III Sobieskiego-  zakup materiałów i wyposażenia</t>
  </si>
  <si>
    <t>SP 15 os. Jana III Sobieskiego-  zakup materiałów i wyposażenia</t>
  </si>
  <si>
    <t>os. Rybaki -Piaski</t>
  </si>
  <si>
    <t xml:space="preserve"> SP 82 ul. Krakowska - organizacja zajęć  w czasie wakacji  dla dzieci i  młodzieży </t>
  </si>
  <si>
    <t xml:space="preserve"> SP 82 ul. Krakowska - zakup materiałów i wyposażenia</t>
  </si>
  <si>
    <t xml:space="preserve"> SP 82 ul. Krakowska -zakup materiałów dla kawiarenki internetowej </t>
  </si>
  <si>
    <t>4210=700 4740=300</t>
  </si>
  <si>
    <t xml:space="preserve"> SP 82 ul. Krakowska -prowadzenie kawiarenki internetowej</t>
  </si>
  <si>
    <t xml:space="preserve"> SP 82 ul. Krakowska -orgaznizacja zajęć sportowych na pływalni</t>
  </si>
  <si>
    <t>ZSS 103 ul.Rycerska - zakup materiałów i wyposażenia</t>
  </si>
  <si>
    <t>os. Ks. J. Popiełuszki</t>
  </si>
  <si>
    <t>Poradnie psychol.-pedag., w tym por.specj.</t>
  </si>
  <si>
    <t>Centra kultury i sztuki</t>
  </si>
  <si>
    <t>Estrada Poznańska</t>
  </si>
  <si>
    <t>Świadczenia rodzinne oraz składki na ubezpieczenia emerytalne i rentowe z ubezpieczenia społecznego</t>
  </si>
  <si>
    <t>Dział</t>
  </si>
  <si>
    <t>Wyszczególnienie</t>
  </si>
  <si>
    <t>Rozdz.</t>
  </si>
  <si>
    <t>Wydatki na zadania własne gminy:</t>
  </si>
  <si>
    <t>Pozostała działalność</t>
  </si>
  <si>
    <t>Wytwarzanie i zaopatrywanie w energię elektryczną, gaz i wodę</t>
  </si>
  <si>
    <t>Dostarczanie wody</t>
  </si>
  <si>
    <t>Lokalny transport zbiorowy</t>
  </si>
  <si>
    <t>Drogi publiczne gminne</t>
  </si>
  <si>
    <t>w tym: programy unijne</t>
  </si>
  <si>
    <t>Zadania w zakresie upowszechniania turystyki</t>
  </si>
  <si>
    <t>OW/OW/142</t>
  </si>
  <si>
    <t>Budowa świetlicy - Ogród Jordanowski nr 2</t>
  </si>
  <si>
    <t>Gospodarka komunalna i ochrona środowiska</t>
  </si>
  <si>
    <t>A.4.</t>
  </si>
  <si>
    <t>Dochody jednostek budżetowych oraz inne dochody</t>
  </si>
  <si>
    <t>Gospodarka mieszkaniowa</t>
  </si>
  <si>
    <t>Bezpieczeństwo publiczne i ochrona przeciwpożarowa</t>
  </si>
  <si>
    <t>Pomoc społeczna</t>
  </si>
  <si>
    <t>Ochrona zdrowia</t>
  </si>
  <si>
    <t>Transport i łączność</t>
  </si>
  <si>
    <t>Administracja publiczna</t>
  </si>
  <si>
    <t>Oświata i wychowanie</t>
  </si>
  <si>
    <t>Kultura i ochrona dziedzictwa narodowego</t>
  </si>
  <si>
    <t>Kultura fizyczna i sport</t>
  </si>
  <si>
    <t>Wpływy z różnych dochodów</t>
  </si>
  <si>
    <t>Różne rozliczenia</t>
  </si>
  <si>
    <t>Edukacyjna opieka wychowawcza</t>
  </si>
  <si>
    <t>A.6.</t>
  </si>
  <si>
    <t>Dochody majątkowe ogółem:</t>
  </si>
  <si>
    <t>SP 69 ul.jarachowskiego - zakup wyposażenia na potrzeby programu "Dobry Start"</t>
  </si>
  <si>
    <t>Zakup 2 komputerów z oprogramowaniem dla I i II rewiru Komisariatu Policji Poznań Płónoc</t>
  </si>
  <si>
    <t>Zakup wyposażenia kuchennego dla JRG Nr 5</t>
  </si>
  <si>
    <t>Komendy powiatowe Państwowej Straży Pożarnej</t>
  </si>
  <si>
    <t>SP 17 os. Bolesława Chrobrego - remonty bieżące</t>
  </si>
  <si>
    <t>SP 34 os. B.Śmiałego - bieżące remonty szkoły</t>
  </si>
  <si>
    <t>Przedszkole Nr 148 os. B. Chrobrego - zagospodarowanie i modernizacja ogrodu przedszkolnego</t>
  </si>
  <si>
    <t>Przedszkole Nr 189 os. B. Śmiałego - zagospodarowanie i modernizacja ogrodu przedszkolnego zakup urządzeń zabawowych</t>
  </si>
  <si>
    <t>Przedszkole Nr 190 os. B. Śmiałego - wykonanie boiska</t>
  </si>
  <si>
    <t>G 112 ul. Obornicka -organizacja imprez zakup materiałów</t>
  </si>
  <si>
    <t>G 12 os. St. Batorego - nadbudowa piłkołapu boiska szkolnego</t>
  </si>
  <si>
    <t>Filia nr 14 - dofinansowanie utworzenia działu literatury obcojęzycznej</t>
  </si>
  <si>
    <t>Filia nr 14 - dofinansowanie zakupu literatury na płytach</t>
  </si>
  <si>
    <t>Wymiana ogrodzenia placu zabaw w parku na Os. B. Chrobrego  oraz montaż dodatkowych ławek</t>
  </si>
  <si>
    <t>SP 26 ul.Berwińskiego - zakup  sprzętu wyposażenia sportowego dla drużyny UKS</t>
  </si>
  <si>
    <t>os. Św.Łazarza</t>
  </si>
  <si>
    <t>SP 69 ul. Jarachowskiego - monitoring wizyjny szkoły</t>
  </si>
  <si>
    <t>SP 26 ul.Berwińskiego - zakup wyposażenia dla świetlicy</t>
  </si>
  <si>
    <t>G 61 ul.Słowackiego - zakup pomocy dydaktycznych</t>
  </si>
  <si>
    <t>G 62 ul.Janickiego - zakup pomocy dydaktycznych</t>
  </si>
  <si>
    <t>G 107 ul.Dąbrowskiego - zakup pomocy dydaktycznych</t>
  </si>
  <si>
    <t>SP 7 ul.Galileusza - zakup materiałów i wyposażenia</t>
  </si>
  <si>
    <t>SP 7 ul.Galileusza - zakup pomocy dydaktycznych</t>
  </si>
  <si>
    <t>SP 7 ul.Galileusza - remonty bieżące</t>
  </si>
  <si>
    <t xml:space="preserve"> -</t>
  </si>
  <si>
    <t>SP 74 ul. Trybunalska - zakup materiałów i wyposażenia</t>
  </si>
  <si>
    <t>SP 80 ul.Pogoddna - zakup materiałów i wyposazenia</t>
  </si>
  <si>
    <t>SP 90ul. Chociszewskiego - zakup materiałow i wyposażenia</t>
  </si>
  <si>
    <t>SP 90ul. Chociszewskiego - remonty bieżace</t>
  </si>
  <si>
    <t>os. Kopernika -Raszyn</t>
  </si>
  <si>
    <t>SP 7ul. Galileusza - monitoring wizyjny szkoły</t>
  </si>
  <si>
    <t>os. Górczyn</t>
  </si>
  <si>
    <t>LO V ul.Zmartwychwstańców -remont szkoły</t>
  </si>
  <si>
    <t>SP 84 ul. Szczepana - zakup nagród - konkursy ortograficzne "Gżegżółka"</t>
  </si>
  <si>
    <t>SP 10 ul.Bosa - zakup pomocy dydaktycznych</t>
  </si>
  <si>
    <t>SP 10 ul. Bosa - remont placu zabaw</t>
  </si>
  <si>
    <t>SP 54 ul.Małoszyńska -zakup wyposażenia</t>
  </si>
  <si>
    <t>SP 58 ul. Ławica - zakup materiałów i wyposażenia</t>
  </si>
  <si>
    <t>os. Wola</t>
  </si>
  <si>
    <t>GKM/GKM/185</t>
  </si>
  <si>
    <t>Promocja jednostek samorządu terytorialnego</t>
  </si>
  <si>
    <t>Programy unijne</t>
  </si>
  <si>
    <t>Ochotnicze straże pożarne</t>
  </si>
  <si>
    <t>G 6 os. Przyjaźni  - zakup materiałów i wyposażenia</t>
  </si>
  <si>
    <t>Centra kształcenia ustawicznego i praktycznego oraz ośrodki dokształcania zawodowego</t>
  </si>
  <si>
    <t>G 112 ul. Obornicka - przebudowa ogrodzenia szkolnego</t>
  </si>
  <si>
    <t>G 8 os. Wichrowe Wzgórza organizacja zajęć pozalekcyjnych</t>
  </si>
  <si>
    <t>Gim. Dwujęzyczne ul. Żeromskiego - zakup materiałów dydaktycznych</t>
  </si>
  <si>
    <t>Obrona cywilna</t>
  </si>
  <si>
    <t>Straż Miejska</t>
  </si>
  <si>
    <t>Bezpieczne Miasto</t>
  </si>
  <si>
    <t>Rezerwy ogólne i celowe</t>
  </si>
  <si>
    <t>Rezerwa ogólna</t>
  </si>
  <si>
    <t xml:space="preserve">   - samorządy pomocnicze</t>
  </si>
  <si>
    <t xml:space="preserve">   - realizację przedsięwzięć w ramach "Roku Klimatu 
     i Środowiska"</t>
  </si>
  <si>
    <t>Szkoły podstawowe</t>
  </si>
  <si>
    <t>Placówki samorządowe</t>
  </si>
  <si>
    <t>Gimnazja</t>
  </si>
  <si>
    <t>G 42 ul. SW. Jerzego - zakup materiałów i wyposażenia</t>
  </si>
  <si>
    <t>G 43 ul. Łozowa - zakup materiałów i wyposażenia</t>
  </si>
  <si>
    <t>os. Świeczewo</t>
  </si>
  <si>
    <t>G 44 ul.Jesionowa - zakup pomocy dydaktycznych</t>
  </si>
  <si>
    <t xml:space="preserve">G 3 al.Niepodległości - oranizacja wypoczynku </t>
  </si>
  <si>
    <t>G 4 ul.Przełajowa - zakup materiałów i wyposażenia</t>
  </si>
  <si>
    <t>os. Marysieńki</t>
  </si>
  <si>
    <t>G 11 os. B. Chrobrego - zakup materiałów</t>
  </si>
  <si>
    <t>G 1 ul.Cegielskiego - orgaznizacja zajęć pozalekcyjnych</t>
  </si>
  <si>
    <t xml:space="preserve"> G 114 os. Jana III Sobieskiego - zakup materiałów i wyposażenia</t>
  </si>
  <si>
    <t>os. Targowe</t>
  </si>
  <si>
    <t>LO Nr I ul.Bukowska - zakup pomocy dydaktycznych</t>
  </si>
  <si>
    <t>LO Nr II ul.Matejki - zakup pomocy dydaktycznych</t>
  </si>
  <si>
    <t>LO Nr XI ul.Ściegiennego - zakup materiałów i wyposażenia</t>
  </si>
  <si>
    <t>LO X - os. Rzeczypospolitej - monitoring wizyjny szkoły</t>
  </si>
  <si>
    <t>os Zielone Rataje</t>
  </si>
  <si>
    <t>os. Piątkowo Zachód</t>
  </si>
  <si>
    <t>LO Nr XV os. B. Chrobrego - wdrożenie programu "Miasteczko oświatowe"</t>
  </si>
  <si>
    <t xml:space="preserve">Szkoły zawodowe </t>
  </si>
  <si>
    <t>Zespół Szkół Handlowych ul.Śniadeckich - zakup pomocy dydaktycznych</t>
  </si>
  <si>
    <t>Zespół Szkół Budowlano- Drzewnych ul.Śniadeckich - zakup pomocy dydaktycznych i wyposażenia</t>
  </si>
  <si>
    <t xml:space="preserve"> 4240=1500  4210=1500</t>
  </si>
  <si>
    <t>Zespół Szkół Gastronomicznych - zakup pomocy dydaktycznych</t>
  </si>
  <si>
    <t>Zespół Szkół Ekonomicznych -zakup pomocy dydaktycznych</t>
  </si>
  <si>
    <t>os.Świt</t>
  </si>
  <si>
    <t>Zespół Szkół Elektrycznych Nr 2 ul.Świt - utrzymanie placu zbaw</t>
  </si>
  <si>
    <t>os Świt</t>
  </si>
  <si>
    <t>Zespół Szkół Elektrycznych Nr 2 ul. Świt - remont boiska</t>
  </si>
  <si>
    <t>Zespół Szkół Geodezyjno - Drogowych - zakup materiałów i  wyposażenia</t>
  </si>
  <si>
    <t>Zespół szkół Licealno- Technicznych ul. 28 Czerwca 1956 - zakup materiałów i  wyposażenia</t>
  </si>
  <si>
    <t>Zespół szkół Licealno- Technicznych ul. 28 Czerwca 1956 - organizacja imprez w czasie ferii zimowych</t>
  </si>
  <si>
    <t>Zespół Szkół Mechanicznych ul. Swierkowa - monitoring wizyjny szkoły</t>
  </si>
  <si>
    <t>os. Śródmieście</t>
  </si>
  <si>
    <t>Zespół Szkół Komunikacji ul.Fredry - zakup materiałow iwyposażenia</t>
  </si>
  <si>
    <t>Poznańskie Centrum Edukacji Ustawicznej i Praktycznej -zakup materiałów i wyposażenia</t>
  </si>
  <si>
    <t>Palcówki opiekuńczo-wychowawcze</t>
  </si>
  <si>
    <t>Dom Dziecka Nr 1 ul.Swoboda- zakup pomocy dydaktycnych</t>
  </si>
  <si>
    <t>Domy Pomocy Społecznej</t>
  </si>
  <si>
    <t>os. Komandodria Podwale</t>
  </si>
  <si>
    <t>Integracja mieszkańców ZDPS przy ul. Konarskiego z mieszkańcami Osiedla</t>
  </si>
  <si>
    <t>Dzienny Dom Pomocy Społecznej Nr 4,Klub Starówka - ogranizacja imprez okolocznościowych, spotkań światecznych, imprez integracyjnych</t>
  </si>
  <si>
    <t xml:space="preserve">Organizacja wypoczynku w czasie ferii zimowych oraz wypoczynku wiosenno-letnirgo dla dzieci i młodzieży z rodzin w trudnej sytuacji życiowej </t>
  </si>
  <si>
    <t>Zapewnienie środowiskowego wsparcia dla osób starszych, emerytów i rencistów poprzez organizowanizację spotkań świątecznych oraz wyjazdów rekreacyjno - integracyjnych</t>
  </si>
  <si>
    <t>Organizacja wypoczynku wiosenno- letniego dla dzieci i młodzieży z rodzin w trudnej sytuacji życiowej</t>
  </si>
  <si>
    <t>Zapewnienie srodowiskowego wsparcia rodzinom i osobom samotnym poprzez organizację spotkań świątecznych</t>
  </si>
  <si>
    <t>Zapewnienie wsparcia osobom w trudnej sytuacji życiowej poprzez organizację śniadania Wielkanocnego i kolacji Wigilijnej</t>
  </si>
  <si>
    <t>Zapewnienie wsparcia osobom niepełnosprawnym  w ośrodkach</t>
  </si>
  <si>
    <t>Zapewnienie środowiskowego wsparcia dla osób starszych, emerytów i rencistów poprzez organizowanizację spotkań okolicznościowych</t>
  </si>
  <si>
    <t>Zapewnienie wsparcia rodzinom wymagającym szczególnej opieki</t>
  </si>
  <si>
    <t xml:space="preserve"> Zapewnienie wsparcia dzieciom i młodzieży z rodzin w trudnej sytuacji życiowej poprzez organizowanie wypoczynku letniego i zimowego</t>
  </si>
  <si>
    <t>Aktywizacja dzieci i młodzieży niepełnosprawnej przez sport</t>
  </si>
  <si>
    <t>Zapewnienie wsparcia rodzinom wymagającej szczególnej opieki</t>
  </si>
  <si>
    <t>Wsparcie programu"Stowarzyszenie Pomocy Bezrobotnym" - nauka obsługi komputera  w ramach Rozwijanie działalności informacyjno-doradczej dla osób stsrzych</t>
  </si>
  <si>
    <t>os. Górczynek</t>
  </si>
  <si>
    <t>GKM/ZDM/419</t>
  </si>
  <si>
    <t>Przebudowa utwardzonych ulic gminnych</t>
  </si>
  <si>
    <t>Zarząd Komunalnych Zasobów Lokalowych</t>
  </si>
  <si>
    <t>Przedszkole Nr 28 ul. Galileusza- zakup pomocy dydaktycznych</t>
  </si>
  <si>
    <t>Przedszkole Nr 40 ul. Cześnikowska- zakup pomocy dydaktycznych</t>
  </si>
  <si>
    <t>Przedszkole Nr 47 ul. Senatorska- zakup pomocy dydaktycznych</t>
  </si>
  <si>
    <t>Przedszkole Nr 83 ul. Kasztelańska - zakup pomocy dydaktycznych</t>
  </si>
  <si>
    <t>Przedszkole Nr 91ul. Cześnikowska - zakup pomocy dydaktycznych</t>
  </si>
  <si>
    <t>Przedszkole Nr 135 ul. Płowicka - zakup pomocy dydaktycznych</t>
  </si>
  <si>
    <t>Os. Ks. J. Popiełuszki</t>
  </si>
  <si>
    <t>Przedszkole Nr 100 ul.Swobody - zakup pomocy dydaktycznych</t>
  </si>
  <si>
    <t>Przedszkole Nr 118 ul.Płomienna - zakup pomocy dydaktycznych</t>
  </si>
  <si>
    <t>Przedszkole Nr 39 ul. Limanowskiego - zakup pomocy dydaktycznych</t>
  </si>
  <si>
    <t>os. Świt</t>
  </si>
  <si>
    <t>Przedszkole Nr 110 ul. Świ - remonty bieżące</t>
  </si>
  <si>
    <t xml:space="preserve">os. Ławica </t>
  </si>
  <si>
    <t>Przedszkole Nr 36 ul. Perzycka zakup pomocy dydaktycznych</t>
  </si>
  <si>
    <t>os. St. Przybyszewskiego</t>
  </si>
  <si>
    <t>Przedszkole Nr 58 ul. Wolsztyńska - zakup pomocy dydaktycznych-sprzęt sportowy</t>
  </si>
  <si>
    <t>Przedszkole Nr 14 ul.Tczewska- remonty bieżące</t>
  </si>
  <si>
    <t>Przedszkole Nr 19 ul. Słowackiego - zakup pomocy dydaktycznych</t>
  </si>
  <si>
    <t>Przedszkole Nr 59 ul. Słowackiego - zakup pomocy dydaktycznych</t>
  </si>
  <si>
    <t>Przedszkole Nr 77 ul.Mickiewicza - zakup pomocy dydaktycznych</t>
  </si>
  <si>
    <t>Przedszkole Nr 79 ul.Bukowska - zakup pomocy dydaktycznych</t>
  </si>
  <si>
    <t>Przedszkole Nr 96 ul.Janickiego - zakup pomocy dydaktycznych</t>
  </si>
  <si>
    <t>Przedszkole Nr 86 ul Słowackiego - zakup pomocy dydaktycznych</t>
  </si>
  <si>
    <t>Przedszkole Nr 186 os. Stare Żegrze - remonty bieżace</t>
  </si>
  <si>
    <t>Przedszkole Nr 4 ul.Św.Kingi - zakup pomocy dydaktycznych</t>
  </si>
  <si>
    <t>Przedszkole Nr 68 ul. Majakowskiego - zakup pomocy dydaktycznych</t>
  </si>
  <si>
    <t>Przedszkole Nr 130os. Rzeczypospolitej - zakup pomocy dydaktycznych</t>
  </si>
  <si>
    <t>Przedszkole Nr 113 os. Rzeczypospolitej - zakup pomocy dydaktycznych</t>
  </si>
  <si>
    <t>Przedszkole Nr 114 os. Boh. II Woj.. Świtowej - zakup pomocy dydaktycznych</t>
  </si>
  <si>
    <t>Przedszkole Nr 124 os. Boh. II Woj.. Świtowej - zakup wyposażenia</t>
  </si>
  <si>
    <t>Przedszkole Nr 9 os Jagielońskie - remonty bieżące</t>
  </si>
  <si>
    <t>Przedszkole Nr 10 os.Oświecenia  - zakup wyposażenia</t>
  </si>
  <si>
    <t>Przedszkole Nr 53 os. Czecha - remonty bieżące</t>
  </si>
  <si>
    <t>Przedszkole Nr 22 ul. Orzechowa - zakup materiałów i wyposażenia</t>
  </si>
  <si>
    <t>Przedszkole Nr 104 ul.Jesionowa - zakup pomocy dydaktycznych</t>
  </si>
  <si>
    <t>Przedszkole Nr 43 ul.Wiązowa - zakup pomocy dydaktycznych</t>
  </si>
  <si>
    <t>Przedszkole Nr 176 ul.Saperska -zakup materiałów</t>
  </si>
  <si>
    <t>Przedszkole Nr 41 ul. Bluszczowa - zakup materiałów i wyposażenia</t>
  </si>
  <si>
    <t>Przedszkole Nr 24 os. B. Chrobrego - wdrażanie programu "Miasteczko oświatowe"</t>
  </si>
  <si>
    <t>Przedszkole Nr 35 os. B. Chrobrego - wdrażanie programu "Miasteczko oświatowe"</t>
  </si>
  <si>
    <t>Przedszkole Nr 163 os. B. Chrobrego - wdrażanie programu "Miasteczko oświatowe"</t>
  </si>
  <si>
    <t>Przedszkole Nr 148 os. B. Chrobrego - wdrażanie programu "Miasteczko oświatowe"</t>
  </si>
  <si>
    <t>Przedszkole Nr 2 ul.Grobla - zakup materiałów i wyposażenia</t>
  </si>
  <si>
    <t>Przedszkole Nr 2 ul.Grobla - zakup pomocy dydaktycznych</t>
  </si>
  <si>
    <t>Przedszkole Nr 2 ul.Grobla -zakup wyposażenia</t>
  </si>
  <si>
    <t>os. Pod Lipami</t>
  </si>
  <si>
    <t>Przedszkole Nr 116 os. Pod Lipami - organizacja obozu dla dzieci</t>
  </si>
  <si>
    <t>os. Zwyciestwa</t>
  </si>
  <si>
    <t>Przedszkole Nr 175 os. Zwycięstwa - remonty bieżące</t>
  </si>
  <si>
    <t>Przedszkole Nr 181os. Zwycięstwa - remonty bieżace</t>
  </si>
  <si>
    <t>Przedszkole Nr 141 ul.Sarmacka-  zakup materiałów i wyposażenia</t>
  </si>
  <si>
    <t>os. Krzesiny-Pokrzywno-Garaszewo</t>
  </si>
  <si>
    <t>Budowa ścieżki pieszo-rowerowej przy ul.Tarnawskiej na odcinku od wiadaktu od budynku szkoły</t>
  </si>
  <si>
    <t>Opracowanie dokumentacji projektu fontanny na placu przy skrzyżowaniu ulic: 28 Czerwca 1956, Wierzbięcice,Górna Wilda</t>
  </si>
  <si>
    <t>Przedszkone Nr 16 ul.sarmacka - zakup materiałów</t>
  </si>
  <si>
    <t>os. Rybaki - Piaski</t>
  </si>
  <si>
    <t>Przedszkole Nr 74 ul.Kazimierza Wielkiego - zakup pomocy dydaktycznych</t>
  </si>
  <si>
    <t xml:space="preserve">Przedszkole Nr 115 ul.Różana zakup  materiałów i wyposażenia </t>
  </si>
  <si>
    <t xml:space="preserve">Przedszkole Nr 115 ul.Różana zakup   wyposażenia </t>
  </si>
  <si>
    <t>Budowa fragmentu III ramy komunikacyjnej od ul. Hetmańskiej do ul.Krzywoustego oraz budowa przedłużenia ul. Hetmańskiej od ronda Żegrze do III ramy komunikacyjnej</t>
  </si>
  <si>
    <t>JE_OGR/ZDM/5</t>
  </si>
  <si>
    <t>ZKB/MKPOL/1</t>
  </si>
  <si>
    <t>ZKB/ZKB/4</t>
  </si>
  <si>
    <t>System Monitoringu Wizyjnego Miasta Poznania</t>
  </si>
  <si>
    <t>GKM/ZOZ/1</t>
  </si>
  <si>
    <t>Budowa Szpitala ZOZ Poznań - Nowe Miasto</t>
  </si>
  <si>
    <t>ZSS/ZOZ/7</t>
  </si>
  <si>
    <t>Rozpoczęcie budowy szpitala zakaźnego w Poznaniu</t>
  </si>
  <si>
    <t>Dotacje celowe otrzymane z budżetu państwa na realizację inwestycji i zakupów inwestycyjnych własnych gmin (związków gmin)</t>
  </si>
  <si>
    <t xml:space="preserve">Zgodnie z pismem Wojewody Wielkopolskiego znak: FB.I-6.3011-1/08 z 10 stycznia 2008 r. wprowadza się dotację celową stanowiącą refundację przeznaczoną na wspólfinansowanie projektu : "Budowa mostu Cybińskiego między Śródką a Ostrowem Tumskim w Poznaniu" </t>
  </si>
  <si>
    <t>Dochody majątkowe powiatu ogółem:</t>
  </si>
  <si>
    <t>§6430</t>
  </si>
  <si>
    <t>Dotacje celowe otrzymane z budżetu państwa na realizację inwestycji i zakupów inwestycyjnych własnych powiatu</t>
  </si>
  <si>
    <t>- "Budowa Szpitala ZOZ - Nowe Miasto"</t>
  </si>
  <si>
    <t>- "Rozpoczęcie budowy szpitala zakaźnego w Poznaniu"</t>
  </si>
  <si>
    <t>§6439</t>
  </si>
  <si>
    <t>Specjalne ośrodki szkolno - wychowawcze</t>
  </si>
  <si>
    <r>
      <t>w sprawie</t>
    </r>
    <r>
      <rPr>
        <b/>
        <sz val="12"/>
        <rFont val="Times New Roman"/>
        <family val="1"/>
      </rPr>
      <t xml:space="preserve"> zmian w budżecie miasta Poznania na rok 2007</t>
    </r>
  </si>
  <si>
    <t>Zgodnie z pismem Wojewody Wielkopolskiego znak: FB.I-6.3011-1/08 z 10 stycznia 2008 r. wprowadza się dotacje celowe na współfinansowanie następujących zadań w celu ujęcia w budżecie miasta środków na wydatki budżetu państwa niewygasające z upływem 2007 r.:</t>
  </si>
  <si>
    <t>Zgodnie z pismem Wojewody Wielkopolskiego znak: FB.I-6.3011-1/08 z 10 stycznia 2008 r. wprowadza się dotację celową stanowiącą refundację przeznaczoną na współfinansowanie projektu : "Renowacja zabytkowego zespołu obiektów Ośrodka Szkolno-Wychowawczego dla Dzieci Niesłyszących ul.Bydgoska 4a w Poznaniu - I etap" w celu ujęcia w budżecie miasta środków na wydatki budżetu państwa niewygasające z upływem 2007 r.</t>
  </si>
  <si>
    <t>W zał. Nr 2, 3, 4, 5 dotyczących wydatków wprowadza się następujące zmiany:</t>
  </si>
  <si>
    <t>Klasyfik.</t>
  </si>
  <si>
    <t>Numer zad. WPI</t>
  </si>
  <si>
    <t>Wydatki ogółem:</t>
  </si>
  <si>
    <t>Wydatki na zadania gminy:</t>
  </si>
  <si>
    <t>Wydatki bieżące:</t>
  </si>
  <si>
    <t>Środki przenosi się do rozdziału 92605 Zadania z zakresu kultury fizycznej i sportu</t>
  </si>
  <si>
    <t>Zwiększa się wydatki przeznaczone na projekt "Kompetentny urzędnik - wyższa jakość usług w Wielkopolsce" o środki niewykorzystane w 2007 roku</t>
  </si>
  <si>
    <r>
      <t xml:space="preserve">Środki z </t>
    </r>
    <r>
      <rPr>
        <i/>
        <sz val="11"/>
        <rFont val="Times New Roman"/>
        <family val="1"/>
      </rPr>
      <t>"Bezpiecznego Miasta"</t>
    </r>
    <r>
      <rPr>
        <sz val="11"/>
        <rFont val="Times New Roman"/>
        <family val="1"/>
      </rPr>
      <t xml:space="preserve"> na zakup rejestratorów rozmów telefonicznych i sprzętu komputerowego dla Straży Miejskiej</t>
    </r>
  </si>
  <si>
    <t>Przenosi się środki do innych podziałek klasyfikacji budżetowej</t>
  </si>
  <si>
    <t>Rezerwa celowa:</t>
  </si>
  <si>
    <t xml:space="preserve">Wprowadza się środki z Bezpiecznego Miasta na: </t>
  </si>
  <si>
    <t xml:space="preserve">- dofinansowanie zainstalowania monitoringu wizyjnego w szkołach: 
SP nr 53 i SP nr 85 </t>
  </si>
  <si>
    <t>- zakup i montaż stacjonarnego stołu do gry w tenisa stołowego w SP nr 45</t>
  </si>
  <si>
    <t>Zwiększa się wydatki przeznaczone na Program  Socrates - Comenius o środki niewykorzystane w 2007 roku</t>
  </si>
  <si>
    <t>SP 74 ul.Trybunalska - budowa boiska na podłożu asfaltowym ze sztuczna trawą</t>
  </si>
  <si>
    <t>OW/SP77/174</t>
  </si>
  <si>
    <t>OW/SP6/178</t>
  </si>
  <si>
    <t>OW/OW/167</t>
  </si>
  <si>
    <r>
      <t>Wprowadza się środki z</t>
    </r>
    <r>
      <rPr>
        <i/>
        <sz val="11"/>
        <rFont val="Times New Roman"/>
        <family val="1"/>
      </rPr>
      <t xml:space="preserve"> "Bezpiecznego Miasta"</t>
    </r>
    <r>
      <rPr>
        <sz val="11"/>
        <rFont val="Times New Roman"/>
        <family val="1"/>
      </rPr>
      <t xml:space="preserve"> na doposażenie placu sportowego oraz wyposażenie siłowni wewnętrzej w GM nr 61</t>
    </r>
  </si>
  <si>
    <t>Zwiększa się środki na realizację projektu "Edukacja językowa - język angielski"</t>
  </si>
  <si>
    <t>Zwiększa się środki na program profilaktyki raka szyjki macicy u dziewczynek rocznik 1995 przeciwko wirusowi HPV</t>
  </si>
  <si>
    <t>Zwiększa się środki na zakup usług zdrowotnych</t>
  </si>
  <si>
    <t>Środki przeznacza się na zwrot dotacji wykorzystanych niezgodnie z przeznaczeniem lub pobranych w nadmiernej wysokości</t>
  </si>
  <si>
    <t>Przesunięcie środków na remont wałów przeciwpowodziowych i międzywala rz. Warty do rozdziału 90004</t>
  </si>
  <si>
    <t>Wprowadza się środki na remont wałów przeciwpowodziowych i międzywala rz. Warty</t>
  </si>
  <si>
    <t>Zwiększa się środki na podatek od nieruchomości</t>
  </si>
  <si>
    <t>Zwiększa się środki na realizację zadań związanych z obchodami "Roku Klimatu i Środowiska"</t>
  </si>
  <si>
    <t>Samorządy Pomocnicze</t>
  </si>
  <si>
    <t>Do czasu wyboru nowej Rady Osiedla Jana III Sobieskiego przesuwa się środki naliczone na inicjatywy do rezerwy celowej</t>
  </si>
  <si>
    <t>Zwiększa się dotację dla Centrum Kultury "Zamek" z przeznaczeniem na organizację "Biennale Polska"</t>
  </si>
  <si>
    <t>Środki przeznacza się na nagrody artystyczne i naukowe miasta Poznania</t>
  </si>
  <si>
    <t>Tworzy się rezerwę celową na przedsięwzięcia przekazane w drodze konkursu do realizacji instytucjom kultury działającym na terenie miasta Poznania</t>
  </si>
  <si>
    <t>Zadania w zakresu kultury fizycznej i sportu</t>
  </si>
  <si>
    <t>Środki na wsparcie imprez sportowych organizowanych w Poznaniu (w tym na cykl imprez organizowanych przez Poznańskie Stowarzyszenie Żużlowe)</t>
  </si>
  <si>
    <t>G 65 ul. Druskiennicka - wykonanie i zamontowanie wsporniów do band, piłkochwytów i ogrodzenia boiska</t>
  </si>
  <si>
    <t>os. Satrołeka - Minikowo - Marlewo</t>
  </si>
  <si>
    <t>os. Starołęka -Minikowo -Marlewo</t>
  </si>
  <si>
    <t>LO XXII ul.Starołęcka - konkurs fotograficzny</t>
  </si>
  <si>
    <t>Przedszkole 15 ul.Św. Antoniego- organizacja imprez</t>
  </si>
  <si>
    <t>SP 63 ul. Starołęcka - orkanizacja imprez</t>
  </si>
  <si>
    <t>SP 59 ul.Baranowska - organizacja imprez</t>
  </si>
  <si>
    <t>SP 87 ul. Czesława - wyposażenie oddziału przedszkolnego</t>
  </si>
  <si>
    <t>G 22 ul. Leszka- zakup wyposażenia sal lekcyjnych</t>
  </si>
  <si>
    <t>Zakup i montaż sprzętu sportowego</t>
  </si>
  <si>
    <t>,</t>
  </si>
  <si>
    <t>os. Wichrowe Wzgórza</t>
  </si>
  <si>
    <t>4170=6000 4300=10000</t>
  </si>
  <si>
    <t>Wprowadza się środki na nagrody sportowe "Poznański Olimpijczyk" dla zawodników otrzymujących wysokie wyniki sportowe w międzynarodowym współzawodnictwie sportowym</t>
  </si>
  <si>
    <t>Środki z przeniesienia z wydatków majątkowych</t>
  </si>
  <si>
    <t>Wydatki majątkowe: (załącznik Nr 5)</t>
  </si>
  <si>
    <t>Zakup i montaż koszy na terenie Osiedla ks. J. Popiełuszki</t>
  </si>
  <si>
    <t>MAJ</t>
  </si>
  <si>
    <t>SP 77ul. Dmowskiego - zakup i montaż stacjonarnej siłowni zewnętrznej</t>
  </si>
  <si>
    <t>SP 6 os. Rusa - wykonanie ogrodzenia  wokół terenu szkołu</t>
  </si>
  <si>
    <t>Przesunięcie realizacji zadania z 2007 roku na 2008 rok</t>
  </si>
  <si>
    <t>Środki na budowę ulic zgodnie z "Programem budowy ulic lokalnych w latach 2005-2015"</t>
  </si>
  <si>
    <t>Przesunięcie środów własnych na zadanie z roku 2009</t>
  </si>
  <si>
    <t>Środki na zakup automatów biletowych</t>
  </si>
  <si>
    <t>Urzędy gmin ( miast i miast na prawach powiatu)</t>
  </si>
  <si>
    <t>Zwiększa się środki na rozbudowę sieci teleinformatycznych Urzędu.</t>
  </si>
  <si>
    <t>Zwiększenie środków na dofinansowanie zakupu i montażu stacjonarnego sprzętu sportowego dla przyosiedlowych ośrodków sportowych</t>
  </si>
  <si>
    <t>Przeniesienie środków do rozdziału 80130 Szkoły zawodowe</t>
  </si>
  <si>
    <t>Przenosi się środki do rozdziału 90001 Gospodarka ściekowa i ochrona wód</t>
  </si>
  <si>
    <t>Szkoły Podstawowe</t>
  </si>
  <si>
    <r>
      <t xml:space="preserve">Wprowadza się środki z </t>
    </r>
    <r>
      <rPr>
        <i/>
        <sz val="11"/>
        <rFont val="Times New Roman"/>
        <family val="1"/>
      </rPr>
      <t>"Bezpiecznego Miasta"</t>
    </r>
    <r>
      <rPr>
        <sz val="11"/>
        <rFont val="Times New Roman"/>
        <family val="1"/>
      </rPr>
      <t xml:space="preserve"> na wyżej wymienione zadania</t>
    </r>
  </si>
  <si>
    <t>Wprowadza się środki na zakupy inwestycyjne</t>
  </si>
  <si>
    <t>Przenosi się środki do rozdziałów: 85212 Świadczenia rodzinne oraz składki na ubezpieczenia emerytalne i rentowe z ubezpieczenia społecznego i 85215 Dodatki mieszkaniowe</t>
  </si>
  <si>
    <t>Środki z rezerwy celowej na sfinansowanie projektu budowlano-wykonanwczego oraz przygotowanie wniosku o dofinansowanie z Wielkopolskiego Regionalnego Programu Operacyjnego</t>
  </si>
  <si>
    <t>Utrzymanie czystości w miastach i gminach</t>
  </si>
  <si>
    <t>Zwiększa się środki na zadanie ze względu na weryfikację kosztorysu inwestorskiego i uaktualnienie cen na roboty i materiały budowlane</t>
  </si>
  <si>
    <t>Wprowadza się srodki na oświetlenie alejek spacerowych: zieleniec na os. Powstań Narodowych, park os. Tysiąclecia - Chartowo</t>
  </si>
  <si>
    <t>Wprowadza się środki na wykonanie dokumentacji projektowej oraz rozpoczęcie prac budowlanych (kontynuacja zadania w 2009 roku)</t>
  </si>
  <si>
    <t>G 61 ul.Sowackiego - ustawienie stacjonarnego stołu do tenisa stołowego</t>
  </si>
  <si>
    <t>G 65 ul. Druskiennicka - dofinansowanie zakupu sztandaru</t>
  </si>
  <si>
    <t xml:space="preserve">Dofinsowanie zakupu radiowozu dla Komisariatu Policji Poznań- Nowe Miasto </t>
  </si>
  <si>
    <t>SP 53 ul. Głuszyna- monitorin wizyjny</t>
  </si>
  <si>
    <t>os. Komadoria-Podwale</t>
  </si>
  <si>
    <t>os. Kopernika-Raszyn</t>
  </si>
  <si>
    <t>Zwiększa się zadanie o środki niewykorzystane w roku 2007</t>
  </si>
  <si>
    <t>Przeniesienie środków do wydatków bieżących</t>
  </si>
  <si>
    <t>Wydatki na zadania zlecone gminom:</t>
  </si>
  <si>
    <t>Wydatki na zadania powiatu:</t>
  </si>
  <si>
    <t xml:space="preserve">Bezpieczeństwo publiczne i ochrona przeciwpożarowa </t>
  </si>
  <si>
    <t>Zwiększa się dofinansowanie pododdziałów służby kandydackiej</t>
  </si>
  <si>
    <t>Środki z "Bezpiecznego Miasta"  na zakup zestawów kodeksów</t>
  </si>
  <si>
    <t>Zwiększa się wydatki przeznaczone na projekt AGIS - "Reducing crime by tackling drugs" - wspieranie rozwoju Europejskiej Strategii Zwalczania Przestępczości Narkotykowej o środki niewykorzystane w 2007 roku</t>
  </si>
  <si>
    <t>Zarząd Dróg Miejskich</t>
  </si>
  <si>
    <t>GKM/ZDM/31</t>
  </si>
  <si>
    <t>Ulice lokalne i peryferyjne</t>
  </si>
  <si>
    <t>Budowa progów spowalniających na ul. Swarzędzkiej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</si>
</sst>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b/>
      <i/>
      <sz val="16"/>
      <name val="Helv"/>
      <family val="0"/>
    </font>
    <font>
      <sz val="10"/>
      <name val="Times New Roman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color indexed="10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 CE"/>
      <family val="0"/>
    </font>
    <font>
      <sz val="10"/>
      <name val="Times New Roman CE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" borderId="1" applyNumberFormat="0" applyBorder="0" applyAlignment="0" applyProtection="0"/>
    <xf numFmtId="172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3" fontId="0" fillId="0" borderId="0">
      <alignment horizontal="left"/>
      <protection/>
    </xf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wrapText="1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horizontal="center"/>
    </xf>
    <xf numFmtId="4" fontId="20" fillId="0" borderId="5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18" fillId="0" borderId="5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8" fillId="0" borderId="13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2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left" vertical="center"/>
    </xf>
    <xf numFmtId="4" fontId="21" fillId="0" borderId="8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21" fillId="0" borderId="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21" fillId="0" borderId="28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vertical="center"/>
    </xf>
    <xf numFmtId="4" fontId="21" fillId="0" borderId="32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0" fontId="18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8" fillId="0" borderId="7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18" fillId="0" borderId="30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4" fontId="21" fillId="0" borderId="6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41" xfId="0" applyFont="1" applyFill="1" applyBorder="1" applyAlignment="1">
      <alignment horizontal="left" vertical="center"/>
    </xf>
    <xf numFmtId="4" fontId="9" fillId="0" borderId="25" xfId="0" applyNumberFormat="1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" fontId="18" fillId="0" borderId="42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27" fillId="2" borderId="22" xfId="0" applyNumberFormat="1" applyFont="1" applyFill="1" applyBorder="1" applyAlignment="1">
      <alignment horizontal="left" vertical="center" wrapText="1"/>
    </xf>
    <xf numFmtId="3" fontId="27" fillId="2" borderId="22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vertical="center"/>
    </xf>
    <xf numFmtId="3" fontId="28" fillId="0" borderId="22" xfId="0" applyNumberFormat="1" applyFont="1" applyFill="1" applyBorder="1" applyAlignment="1">
      <alignment horizontal="left" vertical="center" wrapText="1"/>
    </xf>
    <xf numFmtId="1" fontId="27" fillId="0" borderId="22" xfId="0" applyNumberFormat="1" applyFont="1" applyFill="1" applyBorder="1" applyAlignment="1">
      <alignment horizontal="center" vertical="top" wrapText="1"/>
    </xf>
    <xf numFmtId="1" fontId="27" fillId="0" borderId="22" xfId="0" applyNumberFormat="1" applyFont="1" applyFill="1" applyBorder="1" applyAlignment="1">
      <alignment horizontal="left" vertical="center" wrapText="1"/>
    </xf>
    <xf numFmtId="3" fontId="27" fillId="0" borderId="22" xfId="0" applyNumberFormat="1" applyFont="1" applyFill="1" applyBorder="1" applyAlignment="1">
      <alignment horizontal="right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1" fontId="28" fillId="0" borderId="22" xfId="0" applyNumberFormat="1" applyFont="1" applyFill="1" applyBorder="1" applyAlignment="1">
      <alignment horizontal="left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" fontId="33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1" fontId="27" fillId="0" borderId="0" xfId="0" applyNumberFormat="1" applyFont="1" applyAlignment="1">
      <alignment horizontal="left" vertical="center"/>
    </xf>
    <xf numFmtId="3" fontId="32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 wrapText="1"/>
    </xf>
    <xf numFmtId="1" fontId="27" fillId="2" borderId="22" xfId="0" applyNumberFormat="1" applyFont="1" applyFill="1" applyBorder="1" applyAlignment="1">
      <alignment horizontal="left" vertical="center"/>
    </xf>
    <xf numFmtId="1" fontId="37" fillId="2" borderId="22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1" fontId="28" fillId="0" borderId="22" xfId="0" applyNumberFormat="1" applyFont="1" applyBorder="1" applyAlignment="1">
      <alignment horizontal="left" vertical="center" wrapText="1"/>
    </xf>
    <xf numFmtId="3" fontId="32" fillId="0" borderId="22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1" fontId="29" fillId="0" borderId="0" xfId="0" applyNumberFormat="1" applyFont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/>
    </xf>
    <xf numFmtId="1" fontId="28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left" vertical="top" wrapText="1"/>
    </xf>
    <xf numFmtId="3" fontId="38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 quotePrefix="1">
      <alignment horizontal="left" vertical="top" wrapText="1"/>
    </xf>
    <xf numFmtId="3" fontId="32" fillId="0" borderId="0" xfId="0" applyNumberFormat="1" applyFont="1" applyBorder="1" applyAlignment="1">
      <alignment horizontal="right" vertical="top" wrapText="1"/>
    </xf>
    <xf numFmtId="1" fontId="30" fillId="0" borderId="0" xfId="0" applyNumberFormat="1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3" fontId="29" fillId="0" borderId="0" xfId="0" applyNumberFormat="1" applyFont="1" applyBorder="1" applyAlignment="1">
      <alignment horizontal="center" vertical="top" wrapText="1"/>
    </xf>
    <xf numFmtId="1" fontId="32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3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1" fontId="38" fillId="0" borderId="0" xfId="0" applyNumberFormat="1" applyFont="1" applyBorder="1" applyAlignment="1">
      <alignment horizontal="left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vertical="center"/>
    </xf>
    <xf numFmtId="1" fontId="28" fillId="0" borderId="44" xfId="0" applyNumberFormat="1" applyFont="1" applyBorder="1" applyAlignment="1">
      <alignment horizontal="left" vertical="center" wrapText="1"/>
    </xf>
    <xf numFmtId="3" fontId="28" fillId="0" borderId="44" xfId="0" applyNumberFormat="1" applyFont="1" applyBorder="1" applyAlignment="1">
      <alignment horizontal="center" vertical="center" wrapText="1"/>
    </xf>
    <xf numFmtId="3" fontId="29" fillId="0" borderId="44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vertical="center" wrapText="1"/>
    </xf>
    <xf numFmtId="1" fontId="38" fillId="0" borderId="0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vertical="center"/>
    </xf>
    <xf numFmtId="3" fontId="29" fillId="0" borderId="4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2" fillId="0" borderId="22" xfId="0" applyFont="1" applyBorder="1" applyAlignment="1">
      <alignment/>
    </xf>
    <xf numFmtId="0" fontId="28" fillId="0" borderId="4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" fontId="37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1" fontId="34" fillId="0" borderId="0" xfId="0" applyNumberFormat="1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/>
    </xf>
    <xf numFmtId="3" fontId="38" fillId="4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Border="1" applyAlignment="1">
      <alignment horizontal="left" wrapText="1"/>
    </xf>
    <xf numFmtId="3" fontId="32" fillId="4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3" fontId="28" fillId="4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" fontId="28" fillId="0" borderId="0" xfId="0" applyNumberFormat="1" applyFont="1" applyBorder="1" applyAlignment="1">
      <alignment horizontal="center" vertical="center" wrapText="1"/>
    </xf>
    <xf numFmtId="3" fontId="32" fillId="2" borderId="22" xfId="0" applyNumberFormat="1" applyFont="1" applyFill="1" applyBorder="1" applyAlignment="1">
      <alignment horizontal="center" vertical="center" wrapText="1"/>
    </xf>
    <xf numFmtId="3" fontId="28" fillId="2" borderId="22" xfId="0" applyNumberFormat="1" applyFont="1" applyFill="1" applyBorder="1" applyAlignment="1">
      <alignment horizontal="left" vertical="center" wrapText="1"/>
    </xf>
    <xf numFmtId="1" fontId="28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vertical="center"/>
    </xf>
    <xf numFmtId="1" fontId="27" fillId="2" borderId="0" xfId="0" applyNumberFormat="1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left" vertical="center" wrapText="1"/>
    </xf>
    <xf numFmtId="3" fontId="27" fillId="2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top"/>
    </xf>
    <xf numFmtId="1" fontId="27" fillId="4" borderId="0" xfId="0" applyNumberFormat="1" applyFont="1" applyFill="1" applyBorder="1" applyAlignment="1">
      <alignment horizontal="left" vertical="center" wrapText="1"/>
    </xf>
    <xf numFmtId="1" fontId="37" fillId="4" borderId="0" xfId="0" applyNumberFormat="1" applyFont="1" applyFill="1" applyBorder="1" applyAlignment="1">
      <alignment horizontal="left" vertical="center" wrapText="1"/>
    </xf>
    <xf numFmtId="3" fontId="28" fillId="4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" fontId="28" fillId="4" borderId="0" xfId="0" applyNumberFormat="1" applyFont="1" applyFill="1" applyBorder="1" applyAlignment="1" quotePrefix="1">
      <alignment horizontal="left" vertical="center" wrapText="1"/>
    </xf>
    <xf numFmtId="0" fontId="17" fillId="0" borderId="0" xfId="0" applyFont="1" applyFill="1" applyAlignment="1">
      <alignment vertical="top"/>
    </xf>
    <xf numFmtId="4" fontId="40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40" fillId="0" borderId="0" xfId="0" applyFont="1" applyFill="1" applyAlignment="1">
      <alignment horizontal="left" vertical="top"/>
    </xf>
    <xf numFmtId="4" fontId="15" fillId="0" borderId="0" xfId="0" applyNumberFormat="1" applyFont="1" applyFill="1" applyAlignment="1">
      <alignment horizontal="right" vertical="top" wrapText="1"/>
    </xf>
    <xf numFmtId="0" fontId="42" fillId="0" borderId="0" xfId="0" applyFont="1" applyFill="1" applyAlignment="1">
      <alignment vertical="top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4" fontId="45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4" fontId="46" fillId="0" borderId="0" xfId="0" applyNumberFormat="1" applyFont="1" applyFill="1" applyAlignment="1">
      <alignment horizontal="right" vertical="top" wrapText="1"/>
    </xf>
    <xf numFmtId="1" fontId="32" fillId="4" borderId="0" xfId="0" applyNumberFormat="1" applyFont="1" applyFill="1" applyBorder="1" applyAlignment="1" quotePrefix="1">
      <alignment horizontal="left" vertical="center" wrapText="1"/>
    </xf>
    <xf numFmtId="1" fontId="28" fillId="4" borderId="0" xfId="0" applyNumberFormat="1" applyFont="1" applyFill="1" applyBorder="1" applyAlignment="1">
      <alignment horizontal="left" vertical="center" wrapText="1"/>
    </xf>
    <xf numFmtId="1" fontId="32" fillId="4" borderId="0" xfId="0" applyNumberFormat="1" applyFont="1" applyFill="1" applyBorder="1" applyAlignment="1">
      <alignment horizontal="left" vertical="center" wrapText="1"/>
    </xf>
    <xf numFmtId="4" fontId="48" fillId="0" borderId="6" xfId="0" applyNumberFormat="1" applyFont="1" applyFill="1" applyBorder="1" applyAlignment="1">
      <alignment vertical="center"/>
    </xf>
    <xf numFmtId="0" fontId="48" fillId="0" borderId="6" xfId="0" applyFont="1" applyFill="1" applyBorder="1" applyAlignment="1">
      <alignment vertical="center" wrapText="1"/>
    </xf>
    <xf numFmtId="0" fontId="48" fillId="0" borderId="7" xfId="0" applyNumberFormat="1" applyFont="1" applyFill="1" applyBorder="1" applyAlignment="1">
      <alignment horizontal="center" vertical="center"/>
    </xf>
    <xf numFmtId="4" fontId="48" fillId="0" borderId="6" xfId="0" applyNumberFormat="1" applyFont="1" applyFill="1" applyBorder="1" applyAlignment="1">
      <alignment horizontal="center" vertical="center"/>
    </xf>
    <xf numFmtId="4" fontId="48" fillId="0" borderId="6" xfId="0" applyNumberFormat="1" applyFont="1" applyFill="1" applyBorder="1" applyAlignment="1">
      <alignment horizontal="right" vertical="center"/>
    </xf>
    <xf numFmtId="0" fontId="48" fillId="0" borderId="6" xfId="0" applyFont="1" applyFill="1" applyBorder="1" applyAlignment="1">
      <alignment vertical="center"/>
    </xf>
    <xf numFmtId="0" fontId="48" fillId="0" borderId="7" xfId="0" applyNumberFormat="1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/>
    </xf>
    <xf numFmtId="4" fontId="48" fillId="0" borderId="8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4" fontId="9" fillId="0" borderId="6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/>
    </xf>
    <xf numFmtId="0" fontId="48" fillId="0" borderId="31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9" fillId="0" borderId="31" xfId="0" applyFont="1" applyFill="1" applyBorder="1" applyAlignment="1">
      <alignment/>
    </xf>
    <xf numFmtId="4" fontId="9" fillId="0" borderId="7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0" fontId="18" fillId="0" borderId="48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5" xfId="0" applyNumberFormat="1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right" vertical="center"/>
    </xf>
    <xf numFmtId="4" fontId="47" fillId="0" borderId="11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27" fillId="2" borderId="2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justify" vertical="top" wrapText="1"/>
    </xf>
    <xf numFmtId="1" fontId="28" fillId="4" borderId="0" xfId="0" applyNumberFormat="1" applyFont="1" applyFill="1" applyBorder="1" applyAlignment="1">
      <alignment horizontal="left" vertical="center" wrapText="1"/>
    </xf>
    <xf numFmtId="1" fontId="28" fillId="4" borderId="0" xfId="0" applyNumberFormat="1" applyFont="1" applyFill="1" applyBorder="1" applyAlignment="1" quotePrefix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40" fillId="0" borderId="4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vertical="center"/>
    </xf>
  </cellXfs>
  <cellStyles count="14">
    <cellStyle name="Normal" xfId="0"/>
    <cellStyle name="Comma" xfId="15"/>
    <cellStyle name="Comma [0]" xfId="16"/>
    <cellStyle name="Grey" xfId="17"/>
    <cellStyle name="Hyperlink" xfId="18"/>
    <cellStyle name="Input [yellow]" xfId="19"/>
    <cellStyle name="Normal - Style1" xfId="20"/>
    <cellStyle name="Normal_2KW96" xfId="21"/>
    <cellStyle name="Followed Hyperlink" xfId="22"/>
    <cellStyle name="Option" xfId="23"/>
    <cellStyle name="Percent [2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1_i%201a%20mat_obj%20(wykaz%20zada&#324;)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1_ do mat.obj"/>
      <sheetName val="zał.1a_do mat.obj"/>
    </sheetNames>
    <sheetDataSet>
      <sheetData sheetId="1">
        <row r="11">
          <cell r="F11">
            <v>2301192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workbookViewId="0" topLeftCell="A1">
      <selection activeCell="B28" sqref="B28"/>
    </sheetView>
  </sheetViews>
  <sheetFormatPr defaultColWidth="9.00390625" defaultRowHeight="12.75"/>
  <cols>
    <col min="1" max="1" width="11.75390625" style="347" customWidth="1"/>
    <col min="2" max="2" width="9.00390625" style="347" customWidth="1"/>
    <col min="3" max="3" width="66.125" style="347" customWidth="1"/>
    <col min="4" max="4" width="16.125" style="347" customWidth="1"/>
    <col min="5" max="16384" width="9.125" style="347" customWidth="1"/>
  </cols>
  <sheetData>
    <row r="2" spans="1:4" s="306" customFormat="1" ht="16.5">
      <c r="A2" s="571" t="s">
        <v>302</v>
      </c>
      <c r="B2" s="571"/>
      <c r="C2" s="571"/>
      <c r="D2" s="571"/>
    </row>
    <row r="3" spans="1:4" s="306" customFormat="1" ht="16.5">
      <c r="A3" s="571" t="s">
        <v>303</v>
      </c>
      <c r="B3" s="571"/>
      <c r="C3" s="571"/>
      <c r="D3" s="571"/>
    </row>
    <row r="4" spans="1:4" s="306" customFormat="1" ht="16.5">
      <c r="A4" s="571" t="s">
        <v>47</v>
      </c>
      <c r="B4" s="571"/>
      <c r="C4" s="571"/>
      <c r="D4" s="571"/>
    </row>
    <row r="5" spans="1:4" s="306" customFormat="1" ht="15.75">
      <c r="A5" s="307"/>
      <c r="B5" s="307"/>
      <c r="C5" s="307"/>
      <c r="D5" s="307"/>
    </row>
    <row r="6" spans="1:4" s="306" customFormat="1" ht="15.75">
      <c r="A6" s="307"/>
      <c r="B6" s="307"/>
      <c r="C6" s="307"/>
      <c r="D6" s="307"/>
    </row>
    <row r="7" spans="1:4" s="306" customFormat="1" ht="15.75">
      <c r="A7" s="308" t="s">
        <v>760</v>
      </c>
      <c r="B7" s="309"/>
      <c r="C7" s="309"/>
      <c r="D7" s="309"/>
    </row>
    <row r="8" spans="1:4" s="306" customFormat="1" ht="15.75">
      <c r="A8" s="308"/>
      <c r="B8" s="309"/>
      <c r="C8" s="309"/>
      <c r="D8" s="309"/>
    </row>
    <row r="11" spans="1:4" s="310" customFormat="1" ht="15.75">
      <c r="A11" s="572" t="s">
        <v>304</v>
      </c>
      <c r="B11" s="572"/>
      <c r="C11" s="572"/>
      <c r="D11" s="572"/>
    </row>
    <row r="12" s="311" customFormat="1" ht="12.75"/>
    <row r="13" spans="1:4" s="313" customFormat="1" ht="12.75">
      <c r="A13" s="312" t="s">
        <v>305</v>
      </c>
      <c r="B13" s="312" t="s">
        <v>306</v>
      </c>
      <c r="C13" s="312" t="s">
        <v>539</v>
      </c>
      <c r="D13" s="312" t="s">
        <v>307</v>
      </c>
    </row>
    <row r="14" spans="1:5" s="317" customFormat="1" ht="15.75">
      <c r="A14" s="570" t="s">
        <v>308</v>
      </c>
      <c r="B14" s="570"/>
      <c r="C14" s="570"/>
      <c r="D14" s="315">
        <f>D16+D56</f>
        <v>23330041</v>
      </c>
      <c r="E14" s="316"/>
    </row>
    <row r="15" spans="1:5" s="317" customFormat="1" ht="15.75">
      <c r="A15" s="318" t="s">
        <v>48</v>
      </c>
      <c r="B15" s="318"/>
      <c r="C15" s="318"/>
      <c r="D15" s="316"/>
      <c r="E15" s="319"/>
    </row>
    <row r="16" spans="1:5" s="317" customFormat="1" ht="15.75">
      <c r="A16" s="570" t="s">
        <v>50</v>
      </c>
      <c r="B16" s="570"/>
      <c r="C16" s="570"/>
      <c r="D16" s="315">
        <f>D18+D44</f>
        <v>5565878</v>
      </c>
      <c r="E16" s="319"/>
    </row>
    <row r="17" spans="1:5" s="320" customFormat="1" ht="15.75">
      <c r="A17" s="318" t="s">
        <v>48</v>
      </c>
      <c r="E17" s="321"/>
    </row>
    <row r="18" spans="1:5" s="317" customFormat="1" ht="15.75">
      <c r="A18" s="570" t="s">
        <v>309</v>
      </c>
      <c r="B18" s="570"/>
      <c r="C18" s="570"/>
      <c r="D18" s="315">
        <f>D20+D36</f>
        <v>5565153</v>
      </c>
      <c r="E18" s="319"/>
    </row>
    <row r="19" spans="1:5" s="320" customFormat="1" ht="15.75">
      <c r="A19" s="318" t="s">
        <v>48</v>
      </c>
      <c r="E19" s="321"/>
    </row>
    <row r="20" spans="1:5" s="317" customFormat="1" ht="15.75">
      <c r="A20" s="570" t="s">
        <v>310</v>
      </c>
      <c r="B20" s="570"/>
      <c r="C20" s="570"/>
      <c r="D20" s="315">
        <f>D22</f>
        <v>5571952</v>
      </c>
      <c r="E20" s="319"/>
    </row>
    <row r="21" spans="1:5" s="320" customFormat="1" ht="15.75">
      <c r="A21" s="318" t="s">
        <v>48</v>
      </c>
      <c r="E21" s="321"/>
    </row>
    <row r="22" spans="1:5" s="327" customFormat="1" ht="15.75">
      <c r="A22" s="322"/>
      <c r="B22" s="323" t="s">
        <v>552</v>
      </c>
      <c r="C22" s="324" t="s">
        <v>553</v>
      </c>
      <c r="D22" s="325">
        <f>D24+D30</f>
        <v>5571952</v>
      </c>
      <c r="E22" s="326"/>
    </row>
    <row r="23" spans="1:5" s="317" customFormat="1" ht="10.5" customHeight="1">
      <c r="A23" s="318"/>
      <c r="C23" s="318"/>
      <c r="D23" s="316"/>
      <c r="E23" s="319"/>
    </row>
    <row r="24" spans="1:5" s="329" customFormat="1" ht="15.75">
      <c r="A24" s="328" t="s">
        <v>311</v>
      </c>
      <c r="C24" s="328" t="s">
        <v>563</v>
      </c>
      <c r="D24" s="330">
        <f>D26</f>
        <v>5500000</v>
      </c>
      <c r="E24" s="331"/>
    </row>
    <row r="25" spans="1:5" s="329" customFormat="1" ht="8.25" customHeight="1">
      <c r="A25" s="332"/>
      <c r="C25" s="332"/>
      <c r="D25" s="333"/>
      <c r="E25" s="331"/>
    </row>
    <row r="26" spans="1:5" s="317" customFormat="1" ht="15.75">
      <c r="A26" s="318">
        <v>600</v>
      </c>
      <c r="C26" s="318" t="s">
        <v>558</v>
      </c>
      <c r="D26" s="316">
        <f>D27</f>
        <v>5500000</v>
      </c>
      <c r="E26" s="319"/>
    </row>
    <row r="27" spans="1:5" s="317" customFormat="1" ht="15.75">
      <c r="A27" s="334">
        <v>60004</v>
      </c>
      <c r="B27" s="335"/>
      <c r="C27" s="334" t="s">
        <v>545</v>
      </c>
      <c r="D27" s="336">
        <f>D28</f>
        <v>5500000</v>
      </c>
      <c r="E27" s="319"/>
    </row>
    <row r="28" spans="1:5" s="317" customFormat="1" ht="30">
      <c r="A28" s="318"/>
      <c r="C28" s="337" t="s">
        <v>312</v>
      </c>
      <c r="D28" s="338">
        <v>5500000</v>
      </c>
      <c r="E28" s="319"/>
    </row>
    <row r="29" spans="1:5" s="340" customFormat="1" ht="11.25" customHeight="1">
      <c r="A29" s="339"/>
      <c r="C29" s="341"/>
      <c r="D29" s="342"/>
      <c r="E29" s="343"/>
    </row>
    <row r="30" spans="1:5" s="329" customFormat="1" ht="31.5">
      <c r="A30" s="328" t="s">
        <v>313</v>
      </c>
      <c r="C30" s="328" t="s">
        <v>314</v>
      </c>
      <c r="D30" s="330">
        <f>D32</f>
        <v>71952</v>
      </c>
      <c r="E30" s="331"/>
    </row>
    <row r="31" spans="1:5" s="329" customFormat="1" ht="8.25" customHeight="1">
      <c r="A31" s="332"/>
      <c r="C31" s="332"/>
      <c r="D31" s="333"/>
      <c r="E31" s="331"/>
    </row>
    <row r="32" spans="1:5" s="317" customFormat="1" ht="15.75">
      <c r="A32" s="318">
        <v>852</v>
      </c>
      <c r="C32" s="318" t="s">
        <v>556</v>
      </c>
      <c r="D32" s="316">
        <f>D33</f>
        <v>71952</v>
      </c>
      <c r="E32" s="319"/>
    </row>
    <row r="33" spans="1:5" s="317" customFormat="1" ht="15.75">
      <c r="A33" s="334">
        <v>85228</v>
      </c>
      <c r="B33" s="335"/>
      <c r="C33" s="334" t="s">
        <v>315</v>
      </c>
      <c r="D33" s="336">
        <f>D34</f>
        <v>71952</v>
      </c>
      <c r="E33" s="319"/>
    </row>
    <row r="34" spans="1:5" s="317" customFormat="1" ht="30">
      <c r="A34" s="318"/>
      <c r="C34" s="337" t="s">
        <v>316</v>
      </c>
      <c r="D34" s="338">
        <v>71952</v>
      </c>
      <c r="E34" s="319"/>
    </row>
    <row r="35" spans="1:5" s="317" customFormat="1" ht="9" customHeight="1">
      <c r="A35" s="318"/>
      <c r="C35" s="337"/>
      <c r="D35" s="338"/>
      <c r="E35" s="319"/>
    </row>
    <row r="36" spans="1:5" s="317" customFormat="1" ht="15.75">
      <c r="A36" s="570" t="s">
        <v>317</v>
      </c>
      <c r="B36" s="570"/>
      <c r="C36" s="570"/>
      <c r="D36" s="315">
        <f>D38</f>
        <v>-6799</v>
      </c>
      <c r="E36" s="319"/>
    </row>
    <row r="37" spans="1:5" s="320" customFormat="1" ht="15.75">
      <c r="A37" s="318" t="s">
        <v>48</v>
      </c>
      <c r="E37" s="321"/>
    </row>
    <row r="38" spans="1:5" s="329" customFormat="1" ht="47.25">
      <c r="A38" s="328" t="s">
        <v>318</v>
      </c>
      <c r="C38" s="328" t="s">
        <v>319</v>
      </c>
      <c r="D38" s="330">
        <f>D40</f>
        <v>-6799</v>
      </c>
      <c r="E38" s="331"/>
    </row>
    <row r="39" spans="1:5" s="329" customFormat="1" ht="8.25" customHeight="1">
      <c r="A39" s="332"/>
      <c r="C39" s="332"/>
      <c r="D39" s="333"/>
      <c r="E39" s="331"/>
    </row>
    <row r="40" spans="1:5" s="317" customFormat="1" ht="15.75">
      <c r="A40" s="318">
        <v>801</v>
      </c>
      <c r="C40" s="318" t="s">
        <v>560</v>
      </c>
      <c r="D40" s="316">
        <f>D41</f>
        <v>-6799</v>
      </c>
      <c r="E40" s="319"/>
    </row>
    <row r="41" spans="1:5" s="317" customFormat="1" ht="15.75">
      <c r="A41" s="334">
        <v>80101</v>
      </c>
      <c r="B41" s="335"/>
      <c r="C41" s="334" t="s">
        <v>623</v>
      </c>
      <c r="D41" s="336">
        <f>D42</f>
        <v>-6799</v>
      </c>
      <c r="E41" s="319"/>
    </row>
    <row r="42" spans="1:5" s="317" customFormat="1" ht="45">
      <c r="A42" s="318"/>
      <c r="C42" s="337" t="s">
        <v>320</v>
      </c>
      <c r="D42" s="338">
        <v>-6799</v>
      </c>
      <c r="E42" s="319"/>
    </row>
    <row r="43" spans="1:5" s="317" customFormat="1" ht="9" customHeight="1">
      <c r="A43" s="318"/>
      <c r="C43" s="337"/>
      <c r="D43" s="338"/>
      <c r="E43" s="319"/>
    </row>
    <row r="44" spans="1:5" s="317" customFormat="1" ht="15.75">
      <c r="A44" s="570" t="s">
        <v>321</v>
      </c>
      <c r="B44" s="570"/>
      <c r="C44" s="570"/>
      <c r="D44" s="315">
        <f>D46</f>
        <v>725</v>
      </c>
      <c r="E44" s="319"/>
    </row>
    <row r="45" spans="1:5" s="320" customFormat="1" ht="15.75">
      <c r="A45" s="318" t="s">
        <v>48</v>
      </c>
      <c r="E45" s="321"/>
    </row>
    <row r="46" spans="1:5" s="317" customFormat="1" ht="15.75">
      <c r="A46" s="570" t="s">
        <v>310</v>
      </c>
      <c r="B46" s="570"/>
      <c r="C46" s="570"/>
      <c r="D46" s="315">
        <f>D48</f>
        <v>725</v>
      </c>
      <c r="E46" s="319"/>
    </row>
    <row r="47" spans="1:5" s="320" customFormat="1" ht="15.75">
      <c r="A47" s="318" t="s">
        <v>48</v>
      </c>
      <c r="E47" s="321"/>
    </row>
    <row r="48" spans="1:5" s="327" customFormat="1" ht="15.75">
      <c r="A48" s="322"/>
      <c r="B48" s="323" t="s">
        <v>552</v>
      </c>
      <c r="C48" s="324" t="s">
        <v>553</v>
      </c>
      <c r="D48" s="325">
        <f>D50</f>
        <v>725</v>
      </c>
      <c r="E48" s="326"/>
    </row>
    <row r="49" spans="1:5" s="317" customFormat="1" ht="10.5" customHeight="1">
      <c r="A49" s="318"/>
      <c r="C49" s="318"/>
      <c r="D49" s="316"/>
      <c r="E49" s="319"/>
    </row>
    <row r="50" spans="1:5" s="329" customFormat="1" ht="31.5">
      <c r="A50" s="328" t="s">
        <v>313</v>
      </c>
      <c r="C50" s="328" t="s">
        <v>314</v>
      </c>
      <c r="D50" s="330">
        <f>D52</f>
        <v>725</v>
      </c>
      <c r="E50" s="331"/>
    </row>
    <row r="51" spans="1:5" s="329" customFormat="1" ht="8.25" customHeight="1">
      <c r="A51" s="332"/>
      <c r="C51" s="332"/>
      <c r="D51" s="333"/>
      <c r="E51" s="331"/>
    </row>
    <row r="52" spans="1:5" s="317" customFormat="1" ht="15.75">
      <c r="A52" s="318">
        <v>852</v>
      </c>
      <c r="C52" s="318" t="s">
        <v>556</v>
      </c>
      <c r="D52" s="316">
        <f>D53</f>
        <v>725</v>
      </c>
      <c r="E52" s="319"/>
    </row>
    <row r="53" spans="1:5" s="317" customFormat="1" ht="15.75">
      <c r="A53" s="334">
        <v>85203</v>
      </c>
      <c r="B53" s="335"/>
      <c r="C53" s="334" t="s">
        <v>233</v>
      </c>
      <c r="D53" s="336">
        <f>D54</f>
        <v>725</v>
      </c>
      <c r="E53" s="319"/>
    </row>
    <row r="54" spans="1:5" s="317" customFormat="1" ht="30">
      <c r="A54" s="318"/>
      <c r="C54" s="337" t="s">
        <v>322</v>
      </c>
      <c r="D54" s="338">
        <v>725</v>
      </c>
      <c r="E54" s="319"/>
    </row>
    <row r="55" spans="1:5" s="317" customFormat="1" ht="9" customHeight="1">
      <c r="A55" s="318"/>
      <c r="C55" s="337"/>
      <c r="D55" s="338"/>
      <c r="E55" s="319"/>
    </row>
    <row r="56" spans="1:5" s="317" customFormat="1" ht="15.75">
      <c r="A56" s="570" t="s">
        <v>567</v>
      </c>
      <c r="B56" s="570"/>
      <c r="C56" s="570"/>
      <c r="D56" s="315">
        <f>D58+D79</f>
        <v>17764163</v>
      </c>
      <c r="E56" s="319"/>
    </row>
    <row r="57" spans="1:5" s="320" customFormat="1" ht="15.75">
      <c r="A57" s="318" t="s">
        <v>48</v>
      </c>
      <c r="E57" s="321"/>
    </row>
    <row r="58" spans="1:5" s="317" customFormat="1" ht="15.75">
      <c r="A58" s="570" t="s">
        <v>323</v>
      </c>
      <c r="B58" s="570"/>
      <c r="C58" s="570"/>
      <c r="D58" s="315">
        <f>D60+D69</f>
        <v>783473</v>
      </c>
      <c r="E58" s="319"/>
    </row>
    <row r="59" spans="1:5" s="320" customFormat="1" ht="15.75">
      <c r="A59" s="318" t="s">
        <v>48</v>
      </c>
      <c r="E59" s="321"/>
    </row>
    <row r="60" spans="1:5" s="317" customFormat="1" ht="15.75">
      <c r="A60" s="570" t="s">
        <v>310</v>
      </c>
      <c r="B60" s="570"/>
      <c r="C60" s="570"/>
      <c r="D60" s="315">
        <f>D62</f>
        <v>145000</v>
      </c>
      <c r="E60" s="319"/>
    </row>
    <row r="61" spans="1:5" s="320" customFormat="1" ht="15.75">
      <c r="A61" s="318" t="s">
        <v>48</v>
      </c>
      <c r="E61" s="321"/>
    </row>
    <row r="62" spans="1:5" s="327" customFormat="1" ht="27" customHeight="1">
      <c r="A62" s="322"/>
      <c r="B62" s="344" t="s">
        <v>566</v>
      </c>
      <c r="C62" s="324" t="s">
        <v>324</v>
      </c>
      <c r="D62" s="325">
        <f>D64</f>
        <v>145000</v>
      </c>
      <c r="E62" s="326"/>
    </row>
    <row r="63" spans="1:5" s="340" customFormat="1" ht="10.5" customHeight="1">
      <c r="A63" s="339"/>
      <c r="C63" s="339"/>
      <c r="D63" s="345"/>
      <c r="E63" s="343"/>
    </row>
    <row r="64" spans="1:5" s="329" customFormat="1" ht="47.25">
      <c r="A64" s="328" t="s">
        <v>325</v>
      </c>
      <c r="C64" s="328" t="s">
        <v>326</v>
      </c>
      <c r="D64" s="330">
        <f>D66</f>
        <v>145000</v>
      </c>
      <c r="E64" s="331"/>
    </row>
    <row r="65" spans="1:5" s="329" customFormat="1" ht="8.25" customHeight="1">
      <c r="A65" s="332"/>
      <c r="C65" s="332"/>
      <c r="D65" s="333"/>
      <c r="E65" s="331"/>
    </row>
    <row r="66" spans="1:5" s="317" customFormat="1" ht="15.75">
      <c r="A66" s="318">
        <v>400</v>
      </c>
      <c r="C66" s="318" t="s">
        <v>543</v>
      </c>
      <c r="D66" s="316">
        <f>D67</f>
        <v>145000</v>
      </c>
      <c r="E66" s="319"/>
    </row>
    <row r="67" spans="1:5" s="317" customFormat="1" ht="15.75">
      <c r="A67" s="334">
        <v>40002</v>
      </c>
      <c r="B67" s="335"/>
      <c r="C67" s="334" t="s">
        <v>544</v>
      </c>
      <c r="D67" s="336">
        <f>D68</f>
        <v>145000</v>
      </c>
      <c r="E67" s="319"/>
    </row>
    <row r="68" spans="1:5" s="317" customFormat="1" ht="54" customHeight="1">
      <c r="A68" s="318"/>
      <c r="C68" s="337" t="s">
        <v>327</v>
      </c>
      <c r="D68" s="338">
        <f>145000</f>
        <v>145000</v>
      </c>
      <c r="E68" s="319"/>
    </row>
    <row r="69" spans="1:5" s="317" customFormat="1" ht="15.75">
      <c r="A69" s="570" t="s">
        <v>328</v>
      </c>
      <c r="B69" s="570"/>
      <c r="C69" s="570"/>
      <c r="D69" s="315">
        <f>D71</f>
        <v>638473</v>
      </c>
      <c r="E69" s="319"/>
    </row>
    <row r="70" spans="1:5" s="320" customFormat="1" ht="15.75">
      <c r="A70" s="318" t="s">
        <v>48</v>
      </c>
      <c r="E70" s="321"/>
    </row>
    <row r="71" spans="1:5" s="327" customFormat="1" ht="15.75">
      <c r="A71" s="322"/>
      <c r="B71" s="323" t="s">
        <v>156</v>
      </c>
      <c r="C71" s="324" t="s">
        <v>329</v>
      </c>
      <c r="D71" s="325">
        <f>D73</f>
        <v>638473</v>
      </c>
      <c r="E71" s="326"/>
    </row>
    <row r="72" spans="1:5" s="317" customFormat="1" ht="10.5" customHeight="1">
      <c r="A72" s="318"/>
      <c r="C72" s="318"/>
      <c r="D72" s="316"/>
      <c r="E72" s="319"/>
    </row>
    <row r="73" spans="1:5" s="329" customFormat="1" ht="47.25">
      <c r="A73" s="328" t="s">
        <v>330</v>
      </c>
      <c r="C73" s="328" t="s">
        <v>751</v>
      </c>
      <c r="D73" s="330">
        <f>D75</f>
        <v>638473</v>
      </c>
      <c r="E73" s="331"/>
    </row>
    <row r="74" spans="1:5" s="329" customFormat="1" ht="8.25" customHeight="1">
      <c r="A74" s="332"/>
      <c r="C74" s="332"/>
      <c r="D74" s="333"/>
      <c r="E74" s="331"/>
    </row>
    <row r="75" spans="1:5" s="317" customFormat="1" ht="15.75">
      <c r="A75" s="318">
        <v>600</v>
      </c>
      <c r="C75" s="318" t="s">
        <v>558</v>
      </c>
      <c r="D75" s="316">
        <f>D76</f>
        <v>638473</v>
      </c>
      <c r="E75" s="319"/>
    </row>
    <row r="76" spans="1:5" s="317" customFormat="1" ht="15.75">
      <c r="A76" s="334">
        <v>60016</v>
      </c>
      <c r="B76" s="335"/>
      <c r="C76" s="334" t="s">
        <v>546</v>
      </c>
      <c r="D76" s="336">
        <f>D77</f>
        <v>638473</v>
      </c>
      <c r="E76" s="319"/>
    </row>
    <row r="77" spans="1:5" s="317" customFormat="1" ht="69" customHeight="1">
      <c r="A77" s="318"/>
      <c r="C77" s="337" t="s">
        <v>752</v>
      </c>
      <c r="D77" s="338">
        <v>638473</v>
      </c>
      <c r="E77" s="319"/>
    </row>
    <row r="78" spans="1:5" s="317" customFormat="1" ht="9" customHeight="1">
      <c r="A78" s="318"/>
      <c r="C78" s="337"/>
      <c r="D78" s="338"/>
      <c r="E78" s="319"/>
    </row>
    <row r="79" spans="1:5" s="317" customFormat="1" ht="15.75">
      <c r="A79" s="570" t="s">
        <v>753</v>
      </c>
      <c r="B79" s="570"/>
      <c r="C79" s="570"/>
      <c r="D79" s="315">
        <f>D81</f>
        <v>16980690</v>
      </c>
      <c r="E79" s="319"/>
    </row>
    <row r="80" spans="1:5" s="320" customFormat="1" ht="15.75">
      <c r="A80" s="318" t="s">
        <v>48</v>
      </c>
      <c r="E80" s="321"/>
    </row>
    <row r="81" spans="1:5" s="317" customFormat="1" ht="15.75">
      <c r="A81" s="570" t="s">
        <v>328</v>
      </c>
      <c r="B81" s="570"/>
      <c r="C81" s="570"/>
      <c r="D81" s="315">
        <f>D83</f>
        <v>16980690</v>
      </c>
      <c r="E81" s="319"/>
    </row>
    <row r="82" spans="1:5" s="320" customFormat="1" ht="15.75">
      <c r="A82" s="318" t="s">
        <v>48</v>
      </c>
      <c r="E82" s="321"/>
    </row>
    <row r="83" spans="1:5" s="327" customFormat="1" ht="15.75">
      <c r="A83" s="322"/>
      <c r="B83" s="323" t="s">
        <v>156</v>
      </c>
      <c r="C83" s="324" t="s">
        <v>329</v>
      </c>
      <c r="D83" s="325">
        <f>D93+D85</f>
        <v>16980690</v>
      </c>
      <c r="E83" s="326"/>
    </row>
    <row r="84" spans="1:5" s="317" customFormat="1" ht="10.5" customHeight="1">
      <c r="A84" s="318"/>
      <c r="C84" s="318"/>
      <c r="D84" s="316"/>
      <c r="E84" s="319"/>
    </row>
    <row r="85" spans="1:5" s="329" customFormat="1" ht="31.5">
      <c r="A85" s="328" t="s">
        <v>754</v>
      </c>
      <c r="C85" s="328" t="s">
        <v>755</v>
      </c>
      <c r="D85" s="330">
        <f>D87</f>
        <v>16861218</v>
      </c>
      <c r="E85" s="331"/>
    </row>
    <row r="86" spans="1:5" s="329" customFormat="1" ht="8.25" customHeight="1">
      <c r="A86" s="332"/>
      <c r="C86" s="332"/>
      <c r="D86" s="333"/>
      <c r="E86" s="331"/>
    </row>
    <row r="87" spans="1:5" s="317" customFormat="1" ht="15.75">
      <c r="A87" s="318">
        <v>851</v>
      </c>
      <c r="C87" s="318" t="s">
        <v>557</v>
      </c>
      <c r="D87" s="316">
        <f>D88</f>
        <v>16861218</v>
      </c>
      <c r="E87" s="319"/>
    </row>
    <row r="88" spans="1:5" s="317" customFormat="1" ht="15.75">
      <c r="A88" s="334">
        <v>85111</v>
      </c>
      <c r="B88" s="335"/>
      <c r="C88" s="334" t="s">
        <v>231</v>
      </c>
      <c r="D88" s="336">
        <f>D89</f>
        <v>16861218</v>
      </c>
      <c r="E88" s="319"/>
    </row>
    <row r="89" spans="1:5" s="317" customFormat="1" ht="67.5" customHeight="1">
      <c r="A89" s="318"/>
      <c r="C89" s="337" t="s">
        <v>761</v>
      </c>
      <c r="D89" s="338">
        <f>D90+D91</f>
        <v>16861218</v>
      </c>
      <c r="E89" s="319"/>
    </row>
    <row r="90" spans="1:5" s="317" customFormat="1" ht="15.75">
      <c r="A90" s="318"/>
      <c r="C90" s="346" t="s">
        <v>756</v>
      </c>
      <c r="D90" s="338">
        <v>8297602</v>
      </c>
      <c r="E90" s="319"/>
    </row>
    <row r="91" spans="1:5" s="317" customFormat="1" ht="15.75">
      <c r="A91" s="318"/>
      <c r="C91" s="346" t="s">
        <v>757</v>
      </c>
      <c r="D91" s="338">
        <v>8563616</v>
      </c>
      <c r="E91" s="319"/>
    </row>
    <row r="92" spans="1:5" s="317" customFormat="1" ht="9" customHeight="1">
      <c r="A92" s="318"/>
      <c r="C92" s="337"/>
      <c r="D92" s="338"/>
      <c r="E92" s="319"/>
    </row>
    <row r="93" spans="1:5" s="329" customFormat="1" ht="31.5">
      <c r="A93" s="328" t="s">
        <v>758</v>
      </c>
      <c r="C93" s="328" t="s">
        <v>755</v>
      </c>
      <c r="D93" s="330">
        <f>D95</f>
        <v>119472</v>
      </c>
      <c r="E93" s="331"/>
    </row>
    <row r="94" spans="1:5" s="329" customFormat="1" ht="8.25" customHeight="1">
      <c r="A94" s="332"/>
      <c r="C94" s="332"/>
      <c r="D94" s="333"/>
      <c r="E94" s="331"/>
    </row>
    <row r="95" spans="1:5" s="317" customFormat="1" ht="15.75">
      <c r="A95" s="318">
        <v>854</v>
      </c>
      <c r="C95" s="318" t="s">
        <v>565</v>
      </c>
      <c r="D95" s="316">
        <f>D96+D99</f>
        <v>119472</v>
      </c>
      <c r="E95" s="319"/>
    </row>
    <row r="96" spans="1:5" s="317" customFormat="1" ht="15.75">
      <c r="A96" s="334">
        <v>85403</v>
      </c>
      <c r="B96" s="335"/>
      <c r="C96" s="334" t="s">
        <v>759</v>
      </c>
      <c r="D96" s="336">
        <f>D97</f>
        <v>119472</v>
      </c>
      <c r="E96" s="319"/>
    </row>
    <row r="97" spans="1:5" s="317" customFormat="1" ht="107.25" customHeight="1">
      <c r="A97" s="318"/>
      <c r="C97" s="337" t="s">
        <v>762</v>
      </c>
      <c r="D97" s="338">
        <v>119472</v>
      </c>
      <c r="E97" s="319"/>
    </row>
    <row r="98" spans="1:5" s="317" customFormat="1" ht="9" customHeight="1">
      <c r="A98" s="318"/>
      <c r="C98" s="337"/>
      <c r="D98" s="338"/>
      <c r="E98" s="319"/>
    </row>
    <row r="99" spans="1:5" s="317" customFormat="1" ht="9.75" customHeight="1">
      <c r="A99" s="318"/>
      <c r="C99" s="337"/>
      <c r="D99" s="338"/>
      <c r="E99" s="319"/>
    </row>
  </sheetData>
  <mergeCells count="17">
    <mergeCell ref="A2:D2"/>
    <mergeCell ref="A3:D3"/>
    <mergeCell ref="A4:D4"/>
    <mergeCell ref="A11:D11"/>
    <mergeCell ref="A14:C14"/>
    <mergeCell ref="A16:C16"/>
    <mergeCell ref="A18:C18"/>
    <mergeCell ref="A20:C20"/>
    <mergeCell ref="A36:C36"/>
    <mergeCell ref="A44:C44"/>
    <mergeCell ref="A46:C46"/>
    <mergeCell ref="A56:C56"/>
    <mergeCell ref="A81:C81"/>
    <mergeCell ref="A58:C58"/>
    <mergeCell ref="A60:C60"/>
    <mergeCell ref="A69:C69"/>
    <mergeCell ref="A79:C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7"/>
  <sheetViews>
    <sheetView workbookViewId="0" topLeftCell="A1">
      <selection activeCell="B19" sqref="B19"/>
    </sheetView>
  </sheetViews>
  <sheetFormatPr defaultColWidth="9.00390625" defaultRowHeight="12.75"/>
  <cols>
    <col min="1" max="1" width="9.375" style="459" customWidth="1"/>
    <col min="2" max="2" width="20.625" style="460" customWidth="1"/>
    <col min="3" max="3" width="61.75390625" style="459" customWidth="1"/>
    <col min="4" max="4" width="16.125" style="459" customWidth="1"/>
    <col min="5" max="5" width="8.625" style="321" bestFit="1" customWidth="1"/>
    <col min="6" max="6" width="13.625" style="320" bestFit="1" customWidth="1"/>
    <col min="7" max="16384" width="9.125" style="459" customWidth="1"/>
  </cols>
  <sheetData>
    <row r="1" spans="1:6" s="351" customFormat="1" ht="15.75">
      <c r="A1" s="348"/>
      <c r="B1" s="349"/>
      <c r="C1" s="350"/>
      <c r="E1" s="352"/>
      <c r="F1" s="353"/>
    </row>
    <row r="2" spans="1:6" s="351" customFormat="1" ht="15.75">
      <c r="A2" s="348" t="s">
        <v>763</v>
      </c>
      <c r="B2" s="349"/>
      <c r="C2" s="350"/>
      <c r="E2" s="352"/>
      <c r="F2" s="353"/>
    </row>
    <row r="3" spans="1:6" s="351" customFormat="1" ht="15.75">
      <c r="A3" s="348"/>
      <c r="B3" s="349"/>
      <c r="C3" s="350"/>
      <c r="E3" s="352"/>
      <c r="F3" s="353"/>
    </row>
    <row r="4" spans="1:6" s="351" customFormat="1" ht="31.5" customHeight="1">
      <c r="A4" s="354" t="s">
        <v>764</v>
      </c>
      <c r="B4" s="355" t="s">
        <v>765</v>
      </c>
      <c r="C4" s="354" t="s">
        <v>539</v>
      </c>
      <c r="D4" s="354" t="s">
        <v>307</v>
      </c>
      <c r="E4" s="352"/>
      <c r="F4" s="353"/>
    </row>
    <row r="5" spans="1:6" s="317" customFormat="1" ht="15.75">
      <c r="A5" s="356" t="s">
        <v>766</v>
      </c>
      <c r="B5" s="357"/>
      <c r="C5" s="314"/>
      <c r="D5" s="315">
        <f>D9+D197+D291+D190</f>
        <v>23330041</v>
      </c>
      <c r="F5" s="358"/>
    </row>
    <row r="6" spans="1:6" s="327" customFormat="1" ht="15.75" customHeight="1">
      <c r="A6" s="359" t="s">
        <v>48</v>
      </c>
      <c r="B6" s="360"/>
      <c r="C6" s="318"/>
      <c r="D6" s="316"/>
      <c r="E6" s="319"/>
      <c r="F6" s="317"/>
    </row>
    <row r="7" spans="1:6" s="327" customFormat="1" ht="15.75">
      <c r="A7" s="356" t="s">
        <v>767</v>
      </c>
      <c r="B7" s="357"/>
      <c r="C7" s="314"/>
      <c r="D7" s="315">
        <f>D9+D190</f>
        <v>16266365</v>
      </c>
      <c r="E7" s="319"/>
      <c r="F7" s="317"/>
    </row>
    <row r="8" spans="1:6" s="327" customFormat="1" ht="15.75" customHeight="1">
      <c r="A8" s="359" t="s">
        <v>48</v>
      </c>
      <c r="B8" s="360"/>
      <c r="C8" s="318"/>
      <c r="D8" s="316"/>
      <c r="E8" s="319"/>
      <c r="F8" s="317"/>
    </row>
    <row r="9" spans="1:6" s="327" customFormat="1" ht="15.75">
      <c r="A9" s="356" t="s">
        <v>541</v>
      </c>
      <c r="B9" s="357"/>
      <c r="C9" s="314"/>
      <c r="D9" s="315">
        <f>D11+D106</f>
        <v>16266365</v>
      </c>
      <c r="E9" s="319"/>
      <c r="F9" s="317"/>
    </row>
    <row r="10" spans="1:6" s="327" customFormat="1" ht="15.75">
      <c r="A10" s="359" t="s">
        <v>48</v>
      </c>
      <c r="B10" s="360"/>
      <c r="C10" s="318"/>
      <c r="D10" s="316"/>
      <c r="E10" s="319"/>
      <c r="F10" s="317"/>
    </row>
    <row r="11" spans="1:6" s="327" customFormat="1" ht="15.75" customHeight="1">
      <c r="A11" s="356" t="s">
        <v>768</v>
      </c>
      <c r="B11" s="357"/>
      <c r="C11" s="314"/>
      <c r="D11" s="315">
        <f>D13+D21+D29+D36+D54+D61+D65+D79+D94</f>
        <v>6781924</v>
      </c>
      <c r="E11" s="319"/>
      <c r="F11" s="317"/>
    </row>
    <row r="12" spans="1:5" s="317" customFormat="1" ht="15.75">
      <c r="A12" s="318"/>
      <c r="B12" s="360"/>
      <c r="C12" s="318"/>
      <c r="D12" s="316"/>
      <c r="E12" s="319"/>
    </row>
    <row r="13" spans="1:6" s="327" customFormat="1" ht="15.75">
      <c r="A13" s="361">
        <v>750</v>
      </c>
      <c r="B13" s="362"/>
      <c r="C13" s="363" t="s">
        <v>559</v>
      </c>
      <c r="D13" s="364">
        <f>D17+D14</f>
        <v>-381432</v>
      </c>
      <c r="E13" s="319"/>
      <c r="F13" s="317"/>
    </row>
    <row r="14" spans="1:6" s="327" customFormat="1" ht="15.75">
      <c r="A14" s="365">
        <v>75075</v>
      </c>
      <c r="B14" s="366"/>
      <c r="C14" s="367" t="s">
        <v>608</v>
      </c>
      <c r="D14" s="368">
        <f>D15</f>
        <v>-500000</v>
      </c>
      <c r="E14" s="319"/>
      <c r="F14" s="317"/>
    </row>
    <row r="15" spans="1:6" s="374" customFormat="1" ht="30">
      <c r="A15" s="369"/>
      <c r="B15" s="370"/>
      <c r="C15" s="371" t="s">
        <v>769</v>
      </c>
      <c r="D15" s="372">
        <v>-500000</v>
      </c>
      <c r="E15" s="373"/>
      <c r="F15" s="329"/>
    </row>
    <row r="16" spans="1:6" s="374" customFormat="1" ht="15.75">
      <c r="A16" s="369"/>
      <c r="B16" s="370"/>
      <c r="C16" s="375"/>
      <c r="D16" s="376"/>
      <c r="E16" s="331"/>
      <c r="F16" s="329"/>
    </row>
    <row r="17" spans="1:6" s="327" customFormat="1" ht="15.75">
      <c r="A17" s="365">
        <v>75095</v>
      </c>
      <c r="B17" s="366"/>
      <c r="C17" s="367" t="s">
        <v>542</v>
      </c>
      <c r="D17" s="368">
        <f>D18</f>
        <v>118568</v>
      </c>
      <c r="E17" s="319"/>
      <c r="F17" s="317"/>
    </row>
    <row r="18" spans="1:6" s="374" customFormat="1" ht="15.75">
      <c r="A18" s="369"/>
      <c r="B18" s="370"/>
      <c r="C18" s="377" t="s">
        <v>609</v>
      </c>
      <c r="D18" s="378">
        <v>118568</v>
      </c>
      <c r="E18" s="373"/>
      <c r="F18" s="329"/>
    </row>
    <row r="19" spans="1:6" s="374" customFormat="1" ht="45">
      <c r="A19" s="369"/>
      <c r="B19" s="370"/>
      <c r="C19" s="371" t="s">
        <v>770</v>
      </c>
      <c r="D19" s="378"/>
      <c r="E19" s="373"/>
      <c r="F19" s="329"/>
    </row>
    <row r="20" spans="1:6" s="374" customFormat="1" ht="15.75">
      <c r="A20" s="369"/>
      <c r="B20" s="370"/>
      <c r="C20" s="375"/>
      <c r="D20" s="376"/>
      <c r="E20" s="331"/>
      <c r="F20" s="329"/>
    </row>
    <row r="21" spans="1:6" s="327" customFormat="1" ht="15.75">
      <c r="A21" s="361">
        <v>754</v>
      </c>
      <c r="B21" s="362"/>
      <c r="C21" s="363" t="s">
        <v>555</v>
      </c>
      <c r="D21" s="364">
        <f>D25+D22</f>
        <v>-199900</v>
      </c>
      <c r="E21" s="319"/>
      <c r="F21" s="317"/>
    </row>
    <row r="22" spans="1:6" s="327" customFormat="1" ht="15.75">
      <c r="A22" s="365">
        <v>75416</v>
      </c>
      <c r="B22" s="366"/>
      <c r="C22" s="367" t="s">
        <v>147</v>
      </c>
      <c r="D22" s="368">
        <f>SUM(D23)</f>
        <v>26000</v>
      </c>
      <c r="E22" s="319"/>
      <c r="F22" s="317"/>
    </row>
    <row r="23" spans="1:6" s="327" customFormat="1" ht="30">
      <c r="A23" s="379"/>
      <c r="B23" s="380"/>
      <c r="C23" s="381" t="s">
        <v>771</v>
      </c>
      <c r="D23" s="372">
        <v>26000</v>
      </c>
      <c r="E23" s="319"/>
      <c r="F23" s="317"/>
    </row>
    <row r="24" spans="1:6" s="327" customFormat="1" ht="15.75">
      <c r="A24" s="379"/>
      <c r="B24" s="380"/>
      <c r="C24" s="381"/>
      <c r="D24" s="372"/>
      <c r="E24" s="319"/>
      <c r="F24" s="317"/>
    </row>
    <row r="25" spans="1:6" s="327" customFormat="1" ht="15.75">
      <c r="A25" s="365">
        <v>75495</v>
      </c>
      <c r="B25" s="366"/>
      <c r="C25" s="367" t="s">
        <v>542</v>
      </c>
      <c r="D25" s="368">
        <f>D26</f>
        <v>-225900</v>
      </c>
      <c r="E25" s="319"/>
      <c r="F25" s="317"/>
    </row>
    <row r="26" spans="1:6" s="374" customFormat="1" ht="15.75">
      <c r="A26" s="369"/>
      <c r="C26" s="375" t="s">
        <v>618</v>
      </c>
      <c r="D26" s="382">
        <v>-225900</v>
      </c>
      <c r="E26" s="373"/>
      <c r="F26" s="329"/>
    </row>
    <row r="27" spans="1:6" s="374" customFormat="1" ht="15.75">
      <c r="A27" s="369"/>
      <c r="B27" s="370"/>
      <c r="C27" s="383" t="s">
        <v>772</v>
      </c>
      <c r="D27" s="382"/>
      <c r="E27" s="373"/>
      <c r="F27" s="329"/>
    </row>
    <row r="28" spans="1:6" s="374" customFormat="1" ht="15.75">
      <c r="A28" s="369"/>
      <c r="B28" s="370"/>
      <c r="C28" s="384"/>
      <c r="D28" s="376"/>
      <c r="E28" s="373"/>
      <c r="F28" s="329"/>
    </row>
    <row r="29" spans="1:6" s="327" customFormat="1" ht="15.75">
      <c r="A29" s="361">
        <v>758</v>
      </c>
      <c r="B29" s="362"/>
      <c r="C29" s="361" t="s">
        <v>564</v>
      </c>
      <c r="D29" s="364">
        <f>D30</f>
        <v>3318982</v>
      </c>
      <c r="E29" s="319"/>
      <c r="F29" s="317"/>
    </row>
    <row r="30" spans="1:6" s="327" customFormat="1" ht="15.75">
      <c r="A30" s="365">
        <v>75818</v>
      </c>
      <c r="B30" s="366"/>
      <c r="C30" s="365" t="s">
        <v>619</v>
      </c>
      <c r="D30" s="368">
        <f>D32+D31</f>
        <v>3318982</v>
      </c>
      <c r="E30" s="319"/>
      <c r="F30" s="317"/>
    </row>
    <row r="31" spans="1:6" s="327" customFormat="1" ht="15.75">
      <c r="A31" s="379"/>
      <c r="C31" s="375" t="s">
        <v>620</v>
      </c>
      <c r="D31" s="330">
        <f>3891248-8883</f>
        <v>3882365</v>
      </c>
      <c r="E31" s="385"/>
      <c r="F31" s="317"/>
    </row>
    <row r="32" spans="1:6" s="374" customFormat="1" ht="15.75">
      <c r="A32" s="369"/>
      <c r="C32" s="375" t="s">
        <v>773</v>
      </c>
      <c r="D32" s="376">
        <f>SUM(D33:D34)</f>
        <v>-563383</v>
      </c>
      <c r="E32" s="373"/>
      <c r="F32" s="329"/>
    </row>
    <row r="33" spans="1:6" s="380" customFormat="1" ht="15">
      <c r="A33" s="386"/>
      <c r="C33" s="371" t="s">
        <v>621</v>
      </c>
      <c r="D33" s="387">
        <v>36617</v>
      </c>
      <c r="E33" s="319"/>
      <c r="F33" s="388"/>
    </row>
    <row r="34" spans="1:6" s="380" customFormat="1" ht="30">
      <c r="A34" s="386"/>
      <c r="C34" s="371" t="s">
        <v>622</v>
      </c>
      <c r="D34" s="338">
        <v>-600000</v>
      </c>
      <c r="E34" s="319"/>
      <c r="F34" s="388"/>
    </row>
    <row r="35" spans="1:6" s="380" customFormat="1" ht="15">
      <c r="A35" s="386"/>
      <c r="C35" s="371"/>
      <c r="D35" s="338"/>
      <c r="E35" s="319"/>
      <c r="F35" s="388"/>
    </row>
    <row r="36" spans="1:6" s="327" customFormat="1" ht="15.75">
      <c r="A36" s="361">
        <v>801</v>
      </c>
      <c r="B36" s="362"/>
      <c r="C36" s="363" t="s">
        <v>560</v>
      </c>
      <c r="D36" s="364">
        <f>D37+D46</f>
        <v>230191</v>
      </c>
      <c r="E36" s="319"/>
      <c r="F36" s="317"/>
    </row>
    <row r="37" spans="1:6" s="327" customFormat="1" ht="15.75">
      <c r="A37" s="365">
        <v>80101</v>
      </c>
      <c r="B37" s="366"/>
      <c r="C37" s="367" t="s">
        <v>623</v>
      </c>
      <c r="D37" s="368">
        <f>SUM(D38)</f>
        <v>100991</v>
      </c>
      <c r="E37" s="319"/>
      <c r="F37" s="317"/>
    </row>
    <row r="38" spans="1:6" s="374" customFormat="1" ht="12.75" customHeight="1">
      <c r="A38" s="369"/>
      <c r="C38" s="377" t="s">
        <v>624</v>
      </c>
      <c r="D38" s="376">
        <f>SUM(D41:D43)</f>
        <v>100991</v>
      </c>
      <c r="E38" s="373"/>
      <c r="F38" s="329"/>
    </row>
    <row r="39" spans="1:6" s="374" customFormat="1" ht="15.75">
      <c r="A39" s="369"/>
      <c r="B39" s="370"/>
      <c r="C39" s="381" t="s">
        <v>48</v>
      </c>
      <c r="D39" s="387"/>
      <c r="E39" s="331"/>
      <c r="F39" s="329"/>
    </row>
    <row r="40" spans="1:6" s="374" customFormat="1" ht="15.75">
      <c r="A40" s="369"/>
      <c r="B40" s="370"/>
      <c r="C40" s="381" t="s">
        <v>774</v>
      </c>
      <c r="D40" s="387"/>
      <c r="E40" s="331"/>
      <c r="F40" s="329"/>
    </row>
    <row r="41" spans="1:6" s="374" customFormat="1" ht="30">
      <c r="A41" s="369"/>
      <c r="B41" s="370"/>
      <c r="C41" s="371" t="s">
        <v>775</v>
      </c>
      <c r="D41" s="387">
        <v>8000</v>
      </c>
      <c r="E41" s="331"/>
      <c r="F41" s="329"/>
    </row>
    <row r="42" spans="1:6" s="395" customFormat="1" ht="30">
      <c r="A42" s="389"/>
      <c r="B42" s="390"/>
      <c r="C42" s="391" t="s">
        <v>776</v>
      </c>
      <c r="D42" s="392">
        <v>2500</v>
      </c>
      <c r="E42" s="393"/>
      <c r="F42" s="394"/>
    </row>
    <row r="43" spans="1:6" s="380" customFormat="1" ht="15">
      <c r="A43" s="386"/>
      <c r="C43" s="381" t="s">
        <v>609</v>
      </c>
      <c r="D43" s="387">
        <v>90491</v>
      </c>
      <c r="E43" s="396"/>
      <c r="F43" s="388"/>
    </row>
    <row r="44" spans="1:6" s="374" customFormat="1" ht="30">
      <c r="A44" s="369"/>
      <c r="B44" s="370"/>
      <c r="C44" s="371" t="s">
        <v>777</v>
      </c>
      <c r="D44" s="397"/>
      <c r="E44" s="331"/>
      <c r="F44" s="329"/>
    </row>
    <row r="45" spans="1:6" s="347" customFormat="1" ht="15">
      <c r="A45" s="398"/>
      <c r="B45" s="399"/>
      <c r="C45" s="381"/>
      <c r="D45" s="372"/>
      <c r="E45" s="400"/>
      <c r="F45" s="400"/>
    </row>
    <row r="46" spans="1:6" s="327" customFormat="1" ht="15.75">
      <c r="A46" s="365">
        <v>80110</v>
      </c>
      <c r="B46" s="366"/>
      <c r="C46" s="367" t="s">
        <v>625</v>
      </c>
      <c r="D46" s="368">
        <f>SUM(D47)</f>
        <v>129200</v>
      </c>
      <c r="E46" s="319"/>
      <c r="F46" s="317"/>
    </row>
    <row r="47" spans="1:6" s="374" customFormat="1" ht="15.75">
      <c r="A47" s="369"/>
      <c r="C47" s="377" t="s">
        <v>624</v>
      </c>
      <c r="D47" s="376">
        <f>SUM(D49:D51)</f>
        <v>129200</v>
      </c>
      <c r="E47" s="373"/>
      <c r="F47" s="329"/>
    </row>
    <row r="48" spans="1:6" s="374" customFormat="1" ht="15.75">
      <c r="A48" s="369"/>
      <c r="B48" s="370"/>
      <c r="C48" s="381" t="s">
        <v>48</v>
      </c>
      <c r="D48" s="387"/>
      <c r="E48" s="331"/>
      <c r="F48" s="329"/>
    </row>
    <row r="49" spans="1:6" s="374" customFormat="1" ht="30">
      <c r="A49" s="369"/>
      <c r="B49" s="370"/>
      <c r="C49" s="381" t="s">
        <v>782</v>
      </c>
      <c r="D49" s="387">
        <v>10000</v>
      </c>
      <c r="E49" s="331"/>
      <c r="F49" s="329"/>
    </row>
    <row r="50" spans="1:6" s="374" customFormat="1" ht="30">
      <c r="A50" s="369"/>
      <c r="B50" s="370"/>
      <c r="C50" s="381" t="s">
        <v>783</v>
      </c>
      <c r="D50" s="387">
        <v>54280</v>
      </c>
      <c r="E50" s="331"/>
      <c r="F50" s="329"/>
    </row>
    <row r="51" spans="1:6" s="380" customFormat="1" ht="15">
      <c r="A51" s="386"/>
      <c r="C51" s="381" t="s">
        <v>609</v>
      </c>
      <c r="D51" s="387">
        <v>64920</v>
      </c>
      <c r="E51" s="396"/>
      <c r="F51" s="388"/>
    </row>
    <row r="52" spans="1:6" s="380" customFormat="1" ht="30">
      <c r="A52" s="386"/>
      <c r="C52" s="371" t="s">
        <v>777</v>
      </c>
      <c r="D52" s="372"/>
      <c r="E52" s="396"/>
      <c r="F52" s="388"/>
    </row>
    <row r="53" spans="1:6" s="380" customFormat="1" ht="15">
      <c r="A53" s="386"/>
      <c r="C53" s="381"/>
      <c r="D53" s="372"/>
      <c r="E53" s="396"/>
      <c r="F53" s="388"/>
    </row>
    <row r="54" spans="1:6" s="327" customFormat="1" ht="15.75">
      <c r="A54" s="361">
        <v>851</v>
      </c>
      <c r="B54" s="362"/>
      <c r="C54" s="363" t="s">
        <v>557</v>
      </c>
      <c r="D54" s="364">
        <f>D55+D58</f>
        <v>687500</v>
      </c>
      <c r="E54" s="319"/>
      <c r="F54" s="317"/>
    </row>
    <row r="55" spans="1:6" s="327" customFormat="1" ht="15.75">
      <c r="A55" s="365">
        <v>85149</v>
      </c>
      <c r="B55" s="366"/>
      <c r="C55" s="367" t="s">
        <v>232</v>
      </c>
      <c r="D55" s="368">
        <f>SUM(D56)</f>
        <v>600000</v>
      </c>
      <c r="E55" s="319"/>
      <c r="F55" s="317"/>
    </row>
    <row r="56" spans="1:6" s="380" customFormat="1" ht="30">
      <c r="A56" s="386"/>
      <c r="C56" s="381" t="s">
        <v>784</v>
      </c>
      <c r="D56" s="372">
        <v>600000</v>
      </c>
      <c r="E56" s="396"/>
      <c r="F56" s="388"/>
    </row>
    <row r="57" spans="1:6" s="380" customFormat="1" ht="15">
      <c r="A57" s="386"/>
      <c r="C57" s="381"/>
      <c r="D57" s="372"/>
      <c r="E57" s="396"/>
      <c r="F57" s="388"/>
    </row>
    <row r="58" spans="1:6" s="327" customFormat="1" ht="15.75">
      <c r="A58" s="365">
        <v>85195</v>
      </c>
      <c r="B58" s="366"/>
      <c r="C58" s="367" t="s">
        <v>542</v>
      </c>
      <c r="D58" s="368">
        <f>SUM(D59)</f>
        <v>87500</v>
      </c>
      <c r="E58" s="319"/>
      <c r="F58" s="317"/>
    </row>
    <row r="59" spans="1:6" s="380" customFormat="1" ht="15">
      <c r="A59" s="386"/>
      <c r="C59" s="381" t="s">
        <v>785</v>
      </c>
      <c r="D59" s="372">
        <v>87500</v>
      </c>
      <c r="E59" s="396"/>
      <c r="F59" s="388"/>
    </row>
    <row r="60" spans="1:6" s="380" customFormat="1" ht="15">
      <c r="A60" s="386"/>
      <c r="C60" s="401"/>
      <c r="D60" s="402"/>
      <c r="E60" s="396"/>
      <c r="F60" s="388"/>
    </row>
    <row r="61" spans="1:6" s="327" customFormat="1" ht="15.75">
      <c r="A61" s="361">
        <v>852</v>
      </c>
      <c r="B61" s="362"/>
      <c r="C61" s="363" t="s">
        <v>556</v>
      </c>
      <c r="D61" s="364">
        <f>D62</f>
        <v>71952</v>
      </c>
      <c r="E61" s="319"/>
      <c r="F61" s="317"/>
    </row>
    <row r="62" spans="1:6" s="327" customFormat="1" ht="15.75">
      <c r="A62" s="365">
        <v>85228</v>
      </c>
      <c r="B62" s="366"/>
      <c r="C62" s="367" t="s">
        <v>53</v>
      </c>
      <c r="D62" s="368">
        <f>D63</f>
        <v>71952</v>
      </c>
      <c r="E62" s="319"/>
      <c r="F62" s="317"/>
    </row>
    <row r="63" spans="1:6" s="380" customFormat="1" ht="30">
      <c r="A63" s="386"/>
      <c r="C63" s="381" t="s">
        <v>786</v>
      </c>
      <c r="D63" s="372">
        <v>71952</v>
      </c>
      <c r="E63" s="319"/>
      <c r="F63" s="388"/>
    </row>
    <row r="64" spans="1:6" s="380" customFormat="1" ht="15">
      <c r="A64" s="386"/>
      <c r="C64" s="381"/>
      <c r="D64" s="372"/>
      <c r="E64" s="319"/>
      <c r="F64" s="388"/>
    </row>
    <row r="65" spans="1:6" s="327" customFormat="1" ht="15.75" customHeight="1">
      <c r="A65" s="361">
        <v>900</v>
      </c>
      <c r="B65" s="362"/>
      <c r="C65" s="363" t="s">
        <v>551</v>
      </c>
      <c r="D65" s="364">
        <f>D66+D70+D75</f>
        <v>155248</v>
      </c>
      <c r="E65" s="319"/>
      <c r="F65" s="317"/>
    </row>
    <row r="66" spans="1:6" s="327" customFormat="1" ht="15.75">
      <c r="A66" s="365">
        <v>90001</v>
      </c>
      <c r="B66" s="366"/>
      <c r="C66" s="367" t="s">
        <v>235</v>
      </c>
      <c r="D66" s="368">
        <f>SUM(D67)</f>
        <v>-135000</v>
      </c>
      <c r="E66" s="319"/>
      <c r="F66" s="317"/>
    </row>
    <row r="67" spans="1:6" s="327" customFormat="1" ht="15.75">
      <c r="A67" s="379"/>
      <c r="C67" s="377" t="s">
        <v>237</v>
      </c>
      <c r="D67" s="376">
        <f>SUM(D68)</f>
        <v>-135000</v>
      </c>
      <c r="E67" s="385"/>
      <c r="F67" s="317"/>
    </row>
    <row r="68" spans="1:6" s="380" customFormat="1" ht="30">
      <c r="A68" s="386"/>
      <c r="C68" s="381" t="s">
        <v>787</v>
      </c>
      <c r="D68" s="387">
        <v>-135000</v>
      </c>
      <c r="E68" s="396"/>
      <c r="F68" s="388"/>
    </row>
    <row r="69" spans="1:6" s="327" customFormat="1" ht="15.75">
      <c r="A69" s="379"/>
      <c r="B69" s="380"/>
      <c r="C69" s="381"/>
      <c r="D69" s="372"/>
      <c r="E69" s="319"/>
      <c r="F69" s="317"/>
    </row>
    <row r="70" spans="1:6" s="327" customFormat="1" ht="15.75">
      <c r="A70" s="365">
        <v>90004</v>
      </c>
      <c r="B70" s="366"/>
      <c r="C70" s="367" t="s">
        <v>238</v>
      </c>
      <c r="D70" s="368">
        <f>SUM(D71)</f>
        <v>190248</v>
      </c>
      <c r="E70" s="319"/>
      <c r="F70" s="317"/>
    </row>
    <row r="71" spans="1:6" s="374" customFormat="1" ht="15.75">
      <c r="A71" s="369"/>
      <c r="B71" s="370"/>
      <c r="C71" s="375" t="s">
        <v>377</v>
      </c>
      <c r="D71" s="376">
        <f>SUM(D72:D73)</f>
        <v>190248</v>
      </c>
      <c r="E71" s="331"/>
      <c r="F71" s="329"/>
    </row>
    <row r="72" spans="1:6" s="370" customFormat="1" ht="30">
      <c r="A72" s="403"/>
      <c r="C72" s="381" t="s">
        <v>788</v>
      </c>
      <c r="D72" s="387">
        <v>135000</v>
      </c>
      <c r="E72" s="404"/>
      <c r="F72" s="405"/>
    </row>
    <row r="73" spans="1:6" s="327" customFormat="1" ht="15.75">
      <c r="A73" s="379"/>
      <c r="B73" s="406"/>
      <c r="C73" s="383" t="s">
        <v>789</v>
      </c>
      <c r="D73" s="372">
        <v>55248</v>
      </c>
      <c r="E73" s="319"/>
      <c r="F73" s="317"/>
    </row>
    <row r="74" spans="1:6" s="327" customFormat="1" ht="15.75">
      <c r="A74" s="379"/>
      <c r="B74" s="406"/>
      <c r="C74" s="383"/>
      <c r="D74" s="387"/>
      <c r="E74" s="319"/>
      <c r="F74" s="317"/>
    </row>
    <row r="75" spans="1:6" s="327" customFormat="1" ht="15.75">
      <c r="A75" s="365">
        <v>90095</v>
      </c>
      <c r="B75" s="366"/>
      <c r="C75" s="367" t="s">
        <v>542</v>
      </c>
      <c r="D75" s="368">
        <f>SUM(D76)</f>
        <v>100000</v>
      </c>
      <c r="E75" s="319"/>
      <c r="F75" s="317"/>
    </row>
    <row r="76" spans="1:6" s="327" customFormat="1" ht="15.75">
      <c r="A76" s="379"/>
      <c r="C76" s="377" t="s">
        <v>237</v>
      </c>
      <c r="D76" s="376">
        <v>100000</v>
      </c>
      <c r="E76" s="385"/>
      <c r="F76" s="317"/>
    </row>
    <row r="77" spans="1:6" s="327" customFormat="1" ht="30">
      <c r="A77" s="379"/>
      <c r="B77" s="380"/>
      <c r="C77" s="381" t="s">
        <v>790</v>
      </c>
      <c r="D77" s="372"/>
      <c r="E77" s="319"/>
      <c r="F77" s="317"/>
    </row>
    <row r="78" spans="1:6" s="327" customFormat="1" ht="15.75">
      <c r="A78" s="379"/>
      <c r="B78" s="380"/>
      <c r="C78" s="407"/>
      <c r="D78" s="408"/>
      <c r="E78" s="319"/>
      <c r="F78" s="317"/>
    </row>
    <row r="79" spans="1:6" s="327" customFormat="1" ht="15.75">
      <c r="A79" s="361">
        <v>921</v>
      </c>
      <c r="B79" s="362"/>
      <c r="C79" s="363" t="s">
        <v>561</v>
      </c>
      <c r="D79" s="364">
        <f>+D88+D80+D84</f>
        <v>2022051</v>
      </c>
      <c r="E79" s="319"/>
      <c r="F79" s="317"/>
    </row>
    <row r="80" spans="1:6" s="327" customFormat="1" ht="15.75">
      <c r="A80" s="365">
        <v>92105</v>
      </c>
      <c r="B80" s="366"/>
      <c r="C80" s="367" t="s">
        <v>241</v>
      </c>
      <c r="D80" s="368">
        <f>D81</f>
        <v>-11949</v>
      </c>
      <c r="E80" s="319"/>
      <c r="F80" s="317"/>
    </row>
    <row r="81" spans="1:6" s="327" customFormat="1" ht="15.75">
      <c r="A81" s="409"/>
      <c r="B81" s="410"/>
      <c r="C81" s="377" t="s">
        <v>791</v>
      </c>
      <c r="D81" s="411">
        <v>-11949</v>
      </c>
      <c r="E81" s="385"/>
      <c r="F81" s="317"/>
    </row>
    <row r="82" spans="1:6" s="327" customFormat="1" ht="30">
      <c r="A82" s="379"/>
      <c r="B82" s="380"/>
      <c r="C82" s="412" t="s">
        <v>792</v>
      </c>
      <c r="D82" s="376"/>
      <c r="E82" s="319"/>
      <c r="F82" s="317"/>
    </row>
    <row r="83" spans="1:6" s="327" customFormat="1" ht="15.75">
      <c r="A83" s="379"/>
      <c r="B83" s="380"/>
      <c r="C83" s="413"/>
      <c r="D83" s="376"/>
      <c r="E83" s="319"/>
      <c r="F83" s="317"/>
    </row>
    <row r="84" spans="1:6" s="327" customFormat="1" ht="15.75">
      <c r="A84" s="365">
        <v>92113</v>
      </c>
      <c r="B84" s="366"/>
      <c r="C84" s="367" t="s">
        <v>535</v>
      </c>
      <c r="D84" s="368">
        <f>D85</f>
        <v>1000000</v>
      </c>
      <c r="E84" s="319"/>
      <c r="F84" s="317"/>
    </row>
    <row r="85" spans="1:6" s="327" customFormat="1" ht="15.75">
      <c r="A85" s="379"/>
      <c r="C85" s="375" t="s">
        <v>243</v>
      </c>
      <c r="D85" s="376">
        <v>1000000</v>
      </c>
      <c r="E85" s="385"/>
      <c r="F85" s="317"/>
    </row>
    <row r="86" spans="1:6" s="327" customFormat="1" ht="31.5">
      <c r="A86" s="379"/>
      <c r="B86" s="380"/>
      <c r="C86" s="414" t="s">
        <v>793</v>
      </c>
      <c r="D86" s="382"/>
      <c r="E86" s="319"/>
      <c r="F86" s="317"/>
    </row>
    <row r="87" spans="1:6" s="327" customFormat="1" ht="15.75">
      <c r="A87" s="379"/>
      <c r="B87" s="380"/>
      <c r="C87" s="413"/>
      <c r="D87" s="376"/>
      <c r="E87" s="319"/>
      <c r="F87" s="317"/>
    </row>
    <row r="88" spans="1:6" s="327" customFormat="1" ht="15.75">
      <c r="A88" s="365">
        <v>92195</v>
      </c>
      <c r="B88" s="366"/>
      <c r="C88" s="367" t="s">
        <v>542</v>
      </c>
      <c r="D88" s="368">
        <f>D91+D89</f>
        <v>1034000</v>
      </c>
      <c r="E88" s="319"/>
      <c r="F88" s="317"/>
    </row>
    <row r="89" spans="1:6" s="327" customFormat="1" ht="15.75">
      <c r="A89" s="379"/>
      <c r="C89" s="375" t="s">
        <v>246</v>
      </c>
      <c r="D89" s="376">
        <v>34000</v>
      </c>
      <c r="E89" s="385"/>
      <c r="F89" s="317"/>
    </row>
    <row r="90" spans="1:6" s="327" customFormat="1" ht="31.5">
      <c r="A90" s="379"/>
      <c r="B90" s="380"/>
      <c r="C90" s="414" t="s">
        <v>794</v>
      </c>
      <c r="D90" s="382"/>
      <c r="E90" s="319"/>
      <c r="F90" s="317"/>
    </row>
    <row r="91" spans="1:6" s="374" customFormat="1" ht="15.75">
      <c r="A91" s="369"/>
      <c r="B91" s="327"/>
      <c r="C91" s="377" t="s">
        <v>247</v>
      </c>
      <c r="D91" s="378">
        <v>1000000</v>
      </c>
      <c r="E91" s="373"/>
      <c r="F91" s="329"/>
    </row>
    <row r="92" spans="1:6" s="374" customFormat="1" ht="45">
      <c r="A92" s="369"/>
      <c r="B92" s="380"/>
      <c r="C92" s="381" t="s">
        <v>795</v>
      </c>
      <c r="D92" s="372"/>
      <c r="E92" s="331"/>
      <c r="F92" s="329"/>
    </row>
    <row r="93" spans="1:6" s="374" customFormat="1" ht="15.75">
      <c r="A93" s="369"/>
      <c r="B93" s="370"/>
      <c r="C93" s="375"/>
      <c r="D93" s="376"/>
      <c r="E93" s="331"/>
      <c r="F93" s="329"/>
    </row>
    <row r="94" spans="1:6" s="327" customFormat="1" ht="15.75">
      <c r="A94" s="361">
        <v>926</v>
      </c>
      <c r="B94" s="362"/>
      <c r="C94" s="363" t="s">
        <v>562</v>
      </c>
      <c r="D94" s="364">
        <f>D99+D95</f>
        <v>877332</v>
      </c>
      <c r="E94" s="319"/>
      <c r="F94" s="317"/>
    </row>
    <row r="95" spans="1:6" s="327" customFormat="1" ht="15.75">
      <c r="A95" s="365">
        <v>92605</v>
      </c>
      <c r="B95" s="366"/>
      <c r="C95" s="367" t="s">
        <v>796</v>
      </c>
      <c r="D95" s="368">
        <f>SUM(D96)</f>
        <v>500000</v>
      </c>
      <c r="E95" s="319"/>
      <c r="F95" s="317"/>
    </row>
    <row r="96" spans="1:6" s="327" customFormat="1" ht="15.75">
      <c r="A96" s="379"/>
      <c r="C96" s="415" t="s">
        <v>248</v>
      </c>
      <c r="D96" s="378">
        <v>500000</v>
      </c>
      <c r="E96" s="385"/>
      <c r="F96" s="317"/>
    </row>
    <row r="97" spans="1:6" s="327" customFormat="1" ht="47.25">
      <c r="A97" s="379"/>
      <c r="B97" s="380"/>
      <c r="C97" s="416" t="s">
        <v>797</v>
      </c>
      <c r="D97" s="382"/>
      <c r="E97" s="319"/>
      <c r="F97" s="317"/>
    </row>
    <row r="98" spans="1:6" s="327" customFormat="1" ht="15.75">
      <c r="A98" s="379"/>
      <c r="B98" s="380"/>
      <c r="C98" s="414"/>
      <c r="D98" s="382"/>
      <c r="E98" s="319"/>
      <c r="F98" s="317"/>
    </row>
    <row r="99" spans="1:6" s="327" customFormat="1" ht="15.75">
      <c r="A99" s="365">
        <v>92695</v>
      </c>
      <c r="B99" s="366"/>
      <c r="C99" s="367" t="s">
        <v>542</v>
      </c>
      <c r="D99" s="368">
        <f>D100+D102</f>
        <v>377332</v>
      </c>
      <c r="E99" s="319"/>
      <c r="F99" s="317"/>
    </row>
    <row r="100" spans="1:6" s="327" customFormat="1" ht="15.75">
      <c r="A100" s="379"/>
      <c r="C100" s="415" t="s">
        <v>248</v>
      </c>
      <c r="D100" s="378">
        <v>400000</v>
      </c>
      <c r="E100" s="385"/>
      <c r="F100" s="317"/>
    </row>
    <row r="101" spans="1:6" s="327" customFormat="1" ht="47.25">
      <c r="A101" s="379"/>
      <c r="B101" s="380"/>
      <c r="C101" s="414" t="s">
        <v>811</v>
      </c>
      <c r="D101" s="382"/>
      <c r="E101" s="319"/>
      <c r="F101" s="317"/>
    </row>
    <row r="102" spans="1:6" s="327" customFormat="1" ht="15.75">
      <c r="A102" s="379"/>
      <c r="C102" s="415" t="s">
        <v>791</v>
      </c>
      <c r="D102" s="378">
        <f>SUM(D103:D104)</f>
        <v>-22668</v>
      </c>
      <c r="E102" s="385"/>
      <c r="F102" s="317"/>
    </row>
    <row r="103" spans="1:6" s="327" customFormat="1" ht="30">
      <c r="A103" s="379"/>
      <c r="B103" s="380"/>
      <c r="C103" s="412" t="s">
        <v>792</v>
      </c>
      <c r="D103" s="372">
        <v>-24668</v>
      </c>
      <c r="E103" s="319"/>
      <c r="F103" s="317"/>
    </row>
    <row r="104" spans="1:6" s="327" customFormat="1" ht="15.75">
      <c r="A104" s="379"/>
      <c r="B104" s="380"/>
      <c r="C104" s="412" t="s">
        <v>812</v>
      </c>
      <c r="D104" s="372">
        <v>2000</v>
      </c>
      <c r="E104" s="319"/>
      <c r="F104" s="317"/>
    </row>
    <row r="105" spans="1:6" s="374" customFormat="1" ht="15.75">
      <c r="A105" s="369"/>
      <c r="B105" s="370"/>
      <c r="C105" s="375"/>
      <c r="D105" s="376"/>
      <c r="E105" s="331"/>
      <c r="F105" s="329"/>
    </row>
    <row r="106" spans="1:6" s="327" customFormat="1" ht="16.5" customHeight="1">
      <c r="A106" s="570" t="s">
        <v>813</v>
      </c>
      <c r="B106" s="570"/>
      <c r="C106" s="570"/>
      <c r="D106" s="315">
        <f>D137+D113+D151+D164+D142+D108+D126+D131+D182</f>
        <v>9484441</v>
      </c>
      <c r="E106" s="319"/>
      <c r="F106" s="317"/>
    </row>
    <row r="107" spans="1:5" s="317" customFormat="1" ht="15.75">
      <c r="A107" s="318"/>
      <c r="B107" s="360"/>
      <c r="C107" s="318"/>
      <c r="D107" s="316"/>
      <c r="E107" s="319"/>
    </row>
    <row r="108" spans="1:5" s="317" customFormat="1" ht="31.5">
      <c r="A108" s="318">
        <v>400</v>
      </c>
      <c r="B108" s="360"/>
      <c r="C108" s="318" t="s">
        <v>543</v>
      </c>
      <c r="D108" s="316">
        <f>D109</f>
        <v>145000</v>
      </c>
      <c r="E108" s="319"/>
    </row>
    <row r="109" spans="1:6" s="327" customFormat="1" ht="15.75">
      <c r="A109" s="365">
        <v>40002</v>
      </c>
      <c r="B109" s="366"/>
      <c r="C109" s="367" t="s">
        <v>544</v>
      </c>
      <c r="D109" s="368">
        <f>D110</f>
        <v>145000</v>
      </c>
      <c r="E109" s="319"/>
      <c r="F109" s="317"/>
    </row>
    <row r="110" spans="1:5" s="329" customFormat="1" ht="30">
      <c r="A110" s="332"/>
      <c r="B110" s="405" t="s">
        <v>282</v>
      </c>
      <c r="C110" s="417" t="s">
        <v>283</v>
      </c>
      <c r="D110" s="418">
        <v>145000</v>
      </c>
      <c r="E110" s="331"/>
    </row>
    <row r="111" spans="1:5" s="317" customFormat="1" ht="15.75">
      <c r="A111" s="318"/>
      <c r="B111" s="388"/>
      <c r="C111" s="419" t="s">
        <v>818</v>
      </c>
      <c r="D111" s="338"/>
      <c r="E111" s="319"/>
    </row>
    <row r="112" spans="1:5" s="317" customFormat="1" ht="16.5" customHeight="1">
      <c r="A112" s="318"/>
      <c r="B112" s="388"/>
      <c r="C112" s="419"/>
      <c r="D112" s="338"/>
      <c r="E112" s="319"/>
    </row>
    <row r="113" spans="1:5" s="317" customFormat="1" ht="15.75">
      <c r="A113" s="318">
        <v>600</v>
      </c>
      <c r="B113" s="360"/>
      <c r="C113" s="318" t="s">
        <v>558</v>
      </c>
      <c r="D113" s="316">
        <f>D114+D120</f>
        <v>7970000</v>
      </c>
      <c r="E113" s="319"/>
    </row>
    <row r="114" spans="1:6" s="327" customFormat="1" ht="15.75">
      <c r="A114" s="365">
        <v>60016</v>
      </c>
      <c r="B114" s="366"/>
      <c r="C114" s="367" t="s">
        <v>546</v>
      </c>
      <c r="D114" s="368">
        <f>+D116+D118</f>
        <v>2000000</v>
      </c>
      <c r="E114" s="319"/>
      <c r="F114" s="317"/>
    </row>
    <row r="115" spans="1:6" s="327" customFormat="1" ht="15.75">
      <c r="A115" s="379"/>
      <c r="C115" s="375" t="s">
        <v>850</v>
      </c>
      <c r="D115" s="376">
        <f>SUM(D116:D118)</f>
        <v>2000000</v>
      </c>
      <c r="E115" s="385"/>
      <c r="F115" s="317"/>
    </row>
    <row r="116" spans="1:5" s="329" customFormat="1" ht="16.5" customHeight="1">
      <c r="A116" s="332"/>
      <c r="B116" s="405" t="s">
        <v>851</v>
      </c>
      <c r="C116" s="417" t="s">
        <v>852</v>
      </c>
      <c r="D116" s="418">
        <v>1000000</v>
      </c>
      <c r="E116" s="331"/>
    </row>
    <row r="117" spans="1:5" s="317" customFormat="1" ht="30">
      <c r="A117" s="318"/>
      <c r="B117" s="388"/>
      <c r="C117" s="419" t="s">
        <v>819</v>
      </c>
      <c r="D117" s="338"/>
      <c r="E117" s="319"/>
    </row>
    <row r="118" spans="1:5" s="329" customFormat="1" ht="15.75">
      <c r="A118" s="328"/>
      <c r="B118" s="405" t="s">
        <v>270</v>
      </c>
      <c r="C118" s="417" t="s">
        <v>681</v>
      </c>
      <c r="D118" s="330">
        <v>1000000</v>
      </c>
      <c r="E118" s="331"/>
    </row>
    <row r="119" spans="1:5" s="317" customFormat="1" ht="15.75">
      <c r="A119" s="420"/>
      <c r="B119" s="388"/>
      <c r="C119" s="419"/>
      <c r="D119" s="421"/>
      <c r="E119" s="319"/>
    </row>
    <row r="120" spans="1:5" s="317" customFormat="1" ht="16.5" customHeight="1">
      <c r="A120" s="365">
        <v>60095</v>
      </c>
      <c r="B120" s="366"/>
      <c r="C120" s="367" t="s">
        <v>542</v>
      </c>
      <c r="D120" s="368">
        <f>D121+D123</f>
        <v>5970000</v>
      </c>
      <c r="E120" s="319"/>
    </row>
    <row r="121" spans="1:5" s="329" customFormat="1" ht="50.25" customHeight="1">
      <c r="A121" s="332"/>
      <c r="B121" s="405" t="s">
        <v>332</v>
      </c>
      <c r="C121" s="417" t="s">
        <v>279</v>
      </c>
      <c r="D121" s="418">
        <v>470000</v>
      </c>
      <c r="E121" s="331"/>
    </row>
    <row r="122" spans="1:5" s="317" customFormat="1" ht="15.75">
      <c r="A122" s="318"/>
      <c r="B122" s="388"/>
      <c r="C122" s="419" t="s">
        <v>820</v>
      </c>
      <c r="D122" s="338"/>
      <c r="E122" s="319"/>
    </row>
    <row r="123" spans="1:5" s="329" customFormat="1" ht="30">
      <c r="A123" s="332"/>
      <c r="B123" s="405" t="s">
        <v>265</v>
      </c>
      <c r="C123" s="417" t="s">
        <v>264</v>
      </c>
      <c r="D123" s="418">
        <v>5500000</v>
      </c>
      <c r="E123" s="331"/>
    </row>
    <row r="124" spans="1:5" s="317" customFormat="1" ht="15.75">
      <c r="A124" s="318"/>
      <c r="B124" s="388"/>
      <c r="C124" s="419" t="s">
        <v>821</v>
      </c>
      <c r="D124" s="338"/>
      <c r="E124" s="319"/>
    </row>
    <row r="125" spans="1:5" s="317" customFormat="1" ht="15.75">
      <c r="A125" s="318"/>
      <c r="B125" s="388"/>
      <c r="C125" s="419"/>
      <c r="D125" s="338"/>
      <c r="E125" s="319"/>
    </row>
    <row r="126" spans="1:6" s="327" customFormat="1" ht="15.75">
      <c r="A126" s="361">
        <v>750</v>
      </c>
      <c r="B126" s="362"/>
      <c r="C126" s="363" t="s">
        <v>559</v>
      </c>
      <c r="D126" s="364">
        <f>D127</f>
        <v>300000</v>
      </c>
      <c r="E126" s="319"/>
      <c r="F126" s="317"/>
    </row>
    <row r="127" spans="1:6" s="327" customFormat="1" ht="15.75">
      <c r="A127" s="365">
        <v>75023</v>
      </c>
      <c r="B127" s="366"/>
      <c r="C127" s="367" t="s">
        <v>822</v>
      </c>
      <c r="D127" s="368">
        <f>SUM(D128:D130)</f>
        <v>300000</v>
      </c>
      <c r="E127" s="319"/>
      <c r="F127" s="317"/>
    </row>
    <row r="128" spans="1:6" s="374" customFormat="1" ht="15.75">
      <c r="A128" s="369"/>
      <c r="B128" s="405" t="s">
        <v>336</v>
      </c>
      <c r="C128" s="417" t="s">
        <v>337</v>
      </c>
      <c r="D128" s="422">
        <v>300000</v>
      </c>
      <c r="E128" s="331"/>
      <c r="F128" s="329"/>
    </row>
    <row r="129" spans="1:6" s="327" customFormat="1" ht="15.75">
      <c r="A129" s="379"/>
      <c r="B129" s="388"/>
      <c r="C129" s="419" t="s">
        <v>823</v>
      </c>
      <c r="D129" s="372"/>
      <c r="E129" s="319"/>
      <c r="F129" s="317"/>
    </row>
    <row r="130" spans="1:5" s="317" customFormat="1" ht="13.5" customHeight="1">
      <c r="A130" s="318"/>
      <c r="B130" s="388"/>
      <c r="C130" s="419"/>
      <c r="D130" s="338"/>
      <c r="E130" s="319"/>
    </row>
    <row r="131" spans="1:6" s="327" customFormat="1" ht="15.75">
      <c r="A131" s="361">
        <v>754</v>
      </c>
      <c r="B131" s="362"/>
      <c r="C131" s="363" t="s">
        <v>555</v>
      </c>
      <c r="D131" s="364">
        <f>D132</f>
        <v>55000</v>
      </c>
      <c r="E131" s="319"/>
      <c r="F131" s="317"/>
    </row>
    <row r="132" spans="1:6" s="327" customFormat="1" ht="15.75">
      <c r="A132" s="365">
        <v>75495</v>
      </c>
      <c r="B132" s="366"/>
      <c r="C132" s="367" t="s">
        <v>542</v>
      </c>
      <c r="D132" s="368">
        <f>SUM(D133:D133)</f>
        <v>55000</v>
      </c>
      <c r="E132" s="319"/>
      <c r="F132" s="317"/>
    </row>
    <row r="133" spans="1:6" s="374" customFormat="1" ht="15.75">
      <c r="A133" s="369"/>
      <c r="B133" s="405" t="s">
        <v>338</v>
      </c>
      <c r="C133" s="417" t="s">
        <v>339</v>
      </c>
      <c r="D133" s="422">
        <f>D134+D135</f>
        <v>55000</v>
      </c>
      <c r="E133" s="331"/>
      <c r="F133" s="329"/>
    </row>
    <row r="134" spans="1:6" s="327" customFormat="1" ht="45">
      <c r="A134" s="379"/>
      <c r="B134" s="388"/>
      <c r="C134" s="419" t="s">
        <v>824</v>
      </c>
      <c r="D134" s="372">
        <f>64000</f>
        <v>64000</v>
      </c>
      <c r="E134" s="319"/>
      <c r="F134" s="317"/>
    </row>
    <row r="135" spans="1:6" s="327" customFormat="1" ht="15.75">
      <c r="A135" s="379"/>
      <c r="B135" s="388"/>
      <c r="C135" s="419" t="s">
        <v>825</v>
      </c>
      <c r="D135" s="372">
        <f>-9000</f>
        <v>-9000</v>
      </c>
      <c r="E135" s="319"/>
      <c r="F135" s="317"/>
    </row>
    <row r="136" spans="1:6" s="380" customFormat="1" ht="15">
      <c r="A136" s="386"/>
      <c r="B136" s="388"/>
      <c r="C136" s="337"/>
      <c r="D136" s="338"/>
      <c r="E136" s="396"/>
      <c r="F136" s="388"/>
    </row>
    <row r="137" spans="1:6" s="327" customFormat="1" ht="15.75">
      <c r="A137" s="361">
        <v>758</v>
      </c>
      <c r="B137" s="362"/>
      <c r="C137" s="363" t="s">
        <v>564</v>
      </c>
      <c r="D137" s="364">
        <f>D138</f>
        <v>-800000</v>
      </c>
      <c r="E137" s="319"/>
      <c r="F137" s="317"/>
    </row>
    <row r="138" spans="1:6" s="327" customFormat="1" ht="15.75">
      <c r="A138" s="365">
        <v>75818</v>
      </c>
      <c r="B138" s="366"/>
      <c r="C138" s="367" t="s">
        <v>619</v>
      </c>
      <c r="D138" s="368">
        <f>SUM(D139:D139)</f>
        <v>-800000</v>
      </c>
      <c r="E138" s="319"/>
      <c r="F138" s="317"/>
    </row>
    <row r="139" spans="1:6" s="370" customFormat="1" ht="15">
      <c r="A139" s="403"/>
      <c r="B139" s="405" t="s">
        <v>340</v>
      </c>
      <c r="C139" s="417" t="s">
        <v>341</v>
      </c>
      <c r="D139" s="422">
        <v>-800000</v>
      </c>
      <c r="E139" s="404"/>
      <c r="F139" s="405"/>
    </row>
    <row r="140" spans="1:6" s="380" customFormat="1" ht="30">
      <c r="A140" s="386"/>
      <c r="B140" s="388"/>
      <c r="C140" s="337" t="s">
        <v>826</v>
      </c>
      <c r="D140" s="338"/>
      <c r="E140" s="396"/>
      <c r="F140" s="388"/>
    </row>
    <row r="141" spans="1:6" s="380" customFormat="1" ht="15.75">
      <c r="A141" s="386"/>
      <c r="B141" s="388"/>
      <c r="C141" s="416"/>
      <c r="D141" s="421"/>
      <c r="E141" s="396"/>
      <c r="F141" s="388"/>
    </row>
    <row r="142" spans="1:6" s="327" customFormat="1" ht="15.75">
      <c r="A142" s="361">
        <v>801</v>
      </c>
      <c r="B142" s="362"/>
      <c r="C142" s="363" t="s">
        <v>560</v>
      </c>
      <c r="D142" s="364">
        <f>SUM(D143)</f>
        <v>45000</v>
      </c>
      <c r="E142" s="319"/>
      <c r="F142" s="317"/>
    </row>
    <row r="143" spans="1:6" s="327" customFormat="1" ht="15.75">
      <c r="A143" s="365">
        <v>80101</v>
      </c>
      <c r="B143" s="366"/>
      <c r="C143" s="367" t="s">
        <v>827</v>
      </c>
      <c r="D143" s="368">
        <f>SUM(D144:D148)</f>
        <v>45000</v>
      </c>
      <c r="E143" s="319"/>
      <c r="F143" s="317"/>
    </row>
    <row r="144" spans="1:6" s="374" customFormat="1" ht="30">
      <c r="A144" s="369"/>
      <c r="B144" s="405" t="s">
        <v>273</v>
      </c>
      <c r="C144" s="423" t="s">
        <v>258</v>
      </c>
      <c r="D144" s="422">
        <v>10000</v>
      </c>
      <c r="E144" s="331"/>
      <c r="F144" s="329"/>
    </row>
    <row r="145" spans="1:6" s="374" customFormat="1" ht="30">
      <c r="A145" s="369"/>
      <c r="B145" s="405" t="s">
        <v>274</v>
      </c>
      <c r="C145" s="423" t="s">
        <v>259</v>
      </c>
      <c r="D145" s="422">
        <v>10000</v>
      </c>
      <c r="E145" s="331"/>
      <c r="F145" s="329"/>
    </row>
    <row r="146" spans="1:6" s="374" customFormat="1" ht="30">
      <c r="A146" s="369"/>
      <c r="B146" s="405" t="s">
        <v>275</v>
      </c>
      <c r="C146" s="423" t="s">
        <v>260</v>
      </c>
      <c r="D146" s="422">
        <v>10000</v>
      </c>
      <c r="E146" s="331"/>
      <c r="F146" s="329"/>
    </row>
    <row r="147" spans="1:6" s="374" customFormat="1" ht="30">
      <c r="A147" s="369"/>
      <c r="B147" s="405" t="s">
        <v>276</v>
      </c>
      <c r="C147" s="423" t="s">
        <v>261</v>
      </c>
      <c r="D147" s="422">
        <v>10000</v>
      </c>
      <c r="E147" s="331"/>
      <c r="F147" s="329"/>
    </row>
    <row r="148" spans="1:6" s="374" customFormat="1" ht="30">
      <c r="A148" s="369"/>
      <c r="B148" s="405" t="s">
        <v>277</v>
      </c>
      <c r="C148" s="423" t="s">
        <v>262</v>
      </c>
      <c r="D148" s="422">
        <v>5000</v>
      </c>
      <c r="E148" s="331"/>
      <c r="F148" s="329"/>
    </row>
    <row r="149" spans="1:6" s="327" customFormat="1" ht="30">
      <c r="A149" s="379"/>
      <c r="B149" s="388"/>
      <c r="C149" s="419" t="s">
        <v>828</v>
      </c>
      <c r="D149" s="372"/>
      <c r="E149" s="319"/>
      <c r="F149" s="317"/>
    </row>
    <row r="150" spans="1:6" s="380" customFormat="1" ht="15">
      <c r="A150" s="386"/>
      <c r="B150" s="399"/>
      <c r="C150" s="399"/>
      <c r="D150" s="424"/>
      <c r="E150" s="396"/>
      <c r="F150" s="388"/>
    </row>
    <row r="151" spans="1:6" s="327" customFormat="1" ht="15.75">
      <c r="A151" s="361">
        <v>852</v>
      </c>
      <c r="B151" s="362"/>
      <c r="C151" s="363" t="s">
        <v>556</v>
      </c>
      <c r="D151" s="364">
        <f>SUM(D160+D152+D156)</f>
        <v>0</v>
      </c>
      <c r="E151" s="319"/>
      <c r="F151" s="317"/>
    </row>
    <row r="152" spans="1:6" s="327" customFormat="1" ht="31.5">
      <c r="A152" s="365">
        <v>85212</v>
      </c>
      <c r="B152" s="366"/>
      <c r="C152" s="367" t="s">
        <v>537</v>
      </c>
      <c r="D152" s="368">
        <f>SUM(D153)</f>
        <v>10000</v>
      </c>
      <c r="E152" s="319"/>
      <c r="F152" s="317"/>
    </row>
    <row r="153" spans="1:6" s="374" customFormat="1" ht="15.75">
      <c r="A153" s="369"/>
      <c r="B153" s="405" t="s">
        <v>266</v>
      </c>
      <c r="C153" s="417" t="s">
        <v>343</v>
      </c>
      <c r="D153" s="422">
        <v>10000</v>
      </c>
      <c r="E153" s="331"/>
      <c r="F153" s="329"/>
    </row>
    <row r="154" spans="1:6" s="327" customFormat="1" ht="15.75">
      <c r="A154" s="379"/>
      <c r="B154" s="388"/>
      <c r="C154" s="419" t="s">
        <v>829</v>
      </c>
      <c r="D154" s="372"/>
      <c r="E154" s="319"/>
      <c r="F154" s="317"/>
    </row>
    <row r="155" spans="1:6" s="327" customFormat="1" ht="15.75">
      <c r="A155" s="379"/>
      <c r="B155" s="380"/>
      <c r="C155" s="381"/>
      <c r="D155" s="372"/>
      <c r="E155" s="319"/>
      <c r="F155" s="317"/>
    </row>
    <row r="156" spans="1:6" s="327" customFormat="1" ht="15.75">
      <c r="A156" s="365">
        <v>85215</v>
      </c>
      <c r="B156" s="366"/>
      <c r="C156" s="367" t="s">
        <v>51</v>
      </c>
      <c r="D156" s="368">
        <f>SUM(D157)</f>
        <v>15000</v>
      </c>
      <c r="E156" s="319"/>
      <c r="F156" s="317"/>
    </row>
    <row r="157" spans="1:6" s="374" customFormat="1" ht="15.75">
      <c r="A157" s="369"/>
      <c r="B157" s="405" t="s">
        <v>266</v>
      </c>
      <c r="C157" s="417" t="s">
        <v>343</v>
      </c>
      <c r="D157" s="422">
        <v>15000</v>
      </c>
      <c r="E157" s="331"/>
      <c r="F157" s="329"/>
    </row>
    <row r="158" spans="1:6" s="327" customFormat="1" ht="15.75">
      <c r="A158" s="379"/>
      <c r="B158" s="388"/>
      <c r="C158" s="419" t="s">
        <v>829</v>
      </c>
      <c r="D158" s="372"/>
      <c r="E158" s="319"/>
      <c r="F158" s="317"/>
    </row>
    <row r="159" spans="1:6" s="327" customFormat="1" ht="15.75">
      <c r="A159" s="379"/>
      <c r="B159" s="380"/>
      <c r="C159" s="381"/>
      <c r="D159" s="372"/>
      <c r="E159" s="319"/>
      <c r="F159" s="317"/>
    </row>
    <row r="160" spans="1:6" s="327" customFormat="1" ht="15.75">
      <c r="A160" s="365">
        <v>85219</v>
      </c>
      <c r="B160" s="366"/>
      <c r="C160" s="367" t="s">
        <v>52</v>
      </c>
      <c r="D160" s="368">
        <f>SUM(D161)</f>
        <v>-25000</v>
      </c>
      <c r="E160" s="319"/>
      <c r="F160" s="317"/>
    </row>
    <row r="161" spans="1:6" s="374" customFormat="1" ht="15.75">
      <c r="A161" s="369"/>
      <c r="B161" s="405" t="s">
        <v>266</v>
      </c>
      <c r="C161" s="417" t="s">
        <v>343</v>
      </c>
      <c r="D161" s="422">
        <v>-25000</v>
      </c>
      <c r="E161" s="331"/>
      <c r="F161" s="329"/>
    </row>
    <row r="162" spans="1:6" s="327" customFormat="1" ht="45">
      <c r="A162" s="379"/>
      <c r="B162" s="388"/>
      <c r="C162" s="419" t="s">
        <v>830</v>
      </c>
      <c r="D162" s="372"/>
      <c r="E162" s="319"/>
      <c r="F162" s="317"/>
    </row>
    <row r="163" spans="1:6" s="327" customFormat="1" ht="15.75">
      <c r="A163" s="379"/>
      <c r="B163" s="380"/>
      <c r="C163" s="381"/>
      <c r="D163" s="372"/>
      <c r="E163" s="319"/>
      <c r="F163" s="317"/>
    </row>
    <row r="164" spans="1:6" s="327" customFormat="1" ht="15.75">
      <c r="A164" s="361">
        <v>900</v>
      </c>
      <c r="B164" s="362"/>
      <c r="C164" s="363" t="s">
        <v>551</v>
      </c>
      <c r="D164" s="364">
        <f>SUM(D165+D170+D177)</f>
        <v>1730000</v>
      </c>
      <c r="E164" s="319"/>
      <c r="F164" s="317"/>
    </row>
    <row r="165" spans="1:6" s="327" customFormat="1" ht="15.75">
      <c r="A165" s="365">
        <v>90001</v>
      </c>
      <c r="B165" s="366"/>
      <c r="C165" s="367" t="s">
        <v>235</v>
      </c>
      <c r="D165" s="368">
        <f>D167</f>
        <v>800000</v>
      </c>
      <c r="E165" s="319"/>
      <c r="F165" s="317"/>
    </row>
    <row r="166" spans="1:6" s="374" customFormat="1" ht="15.75">
      <c r="A166" s="369"/>
      <c r="B166" s="425"/>
      <c r="C166" s="426" t="s">
        <v>236</v>
      </c>
      <c r="D166" s="376">
        <f>D167</f>
        <v>800000</v>
      </c>
      <c r="E166" s="373"/>
      <c r="F166" s="329"/>
    </row>
    <row r="167" spans="1:6" s="374" customFormat="1" ht="30">
      <c r="A167" s="369"/>
      <c r="B167" s="405" t="s">
        <v>607</v>
      </c>
      <c r="C167" s="417" t="s">
        <v>263</v>
      </c>
      <c r="D167" s="422">
        <v>800000</v>
      </c>
      <c r="E167" s="331"/>
      <c r="F167" s="329"/>
    </row>
    <row r="168" spans="1:6" s="327" customFormat="1" ht="45">
      <c r="A168" s="379"/>
      <c r="B168" s="388"/>
      <c r="C168" s="419" t="s">
        <v>831</v>
      </c>
      <c r="D168" s="372"/>
      <c r="E168" s="319"/>
      <c r="F168" s="317"/>
    </row>
    <row r="169" spans="1:6" s="327" customFormat="1" ht="15.75">
      <c r="A169" s="379"/>
      <c r="B169" s="406"/>
      <c r="C169" s="383"/>
      <c r="D169" s="387"/>
      <c r="E169" s="319"/>
      <c r="F169" s="317"/>
    </row>
    <row r="170" spans="1:6" s="347" customFormat="1" ht="15.75">
      <c r="A170" s="365">
        <v>90004</v>
      </c>
      <c r="B170" s="427"/>
      <c r="C170" s="367" t="s">
        <v>832</v>
      </c>
      <c r="D170" s="368">
        <f>SUM(D171)</f>
        <v>180000</v>
      </c>
      <c r="E170" s="400"/>
      <c r="F170" s="400"/>
    </row>
    <row r="171" spans="1:6" s="327" customFormat="1" ht="15.75">
      <c r="A171" s="379"/>
      <c r="B171" s="428"/>
      <c r="C171" s="429" t="s">
        <v>377</v>
      </c>
      <c r="D171" s="376">
        <f>SUM(D172:D174)</f>
        <v>180000</v>
      </c>
      <c r="E171" s="385"/>
      <c r="F171" s="317"/>
    </row>
    <row r="172" spans="1:6" s="374" customFormat="1" ht="18" customHeight="1">
      <c r="A172" s="369"/>
      <c r="B172" s="405" t="s">
        <v>378</v>
      </c>
      <c r="C172" s="417" t="s">
        <v>379</v>
      </c>
      <c r="D172" s="422">
        <v>130000</v>
      </c>
      <c r="E172" s="331"/>
      <c r="F172" s="329"/>
    </row>
    <row r="173" spans="1:6" s="327" customFormat="1" ht="30">
      <c r="A173" s="379"/>
      <c r="B173" s="388"/>
      <c r="C173" s="419" t="s">
        <v>833</v>
      </c>
      <c r="D173" s="372"/>
      <c r="E173" s="319"/>
      <c r="F173" s="317"/>
    </row>
    <row r="174" spans="1:6" s="374" customFormat="1" ht="15.75">
      <c r="A174" s="369"/>
      <c r="B174" s="405" t="s">
        <v>269</v>
      </c>
      <c r="C174" s="417" t="s">
        <v>383</v>
      </c>
      <c r="D174" s="422">
        <v>50000</v>
      </c>
      <c r="E174" s="331"/>
      <c r="F174" s="329"/>
    </row>
    <row r="175" spans="1:6" s="327" customFormat="1" ht="30">
      <c r="A175" s="379"/>
      <c r="B175" s="388"/>
      <c r="C175" s="419" t="s">
        <v>834</v>
      </c>
      <c r="D175" s="372"/>
      <c r="E175" s="319"/>
      <c r="F175" s="317"/>
    </row>
    <row r="176" spans="1:6" s="327" customFormat="1" ht="15.75">
      <c r="A176" s="379"/>
      <c r="B176" s="430"/>
      <c r="C176" s="383"/>
      <c r="D176" s="387"/>
      <c r="E176" s="319"/>
      <c r="F176" s="317"/>
    </row>
    <row r="177" spans="1:6" s="347" customFormat="1" ht="15.75">
      <c r="A177" s="365">
        <v>90095</v>
      </c>
      <c r="B177" s="427"/>
      <c r="C177" s="367" t="s">
        <v>239</v>
      </c>
      <c r="D177" s="368">
        <f>SUM(D178)</f>
        <v>750000</v>
      </c>
      <c r="E177" s="400"/>
      <c r="F177" s="400"/>
    </row>
    <row r="178" spans="1:6" s="327" customFormat="1" ht="15.75">
      <c r="A178" s="379"/>
      <c r="C178" s="429" t="s">
        <v>240</v>
      </c>
      <c r="D178" s="431">
        <f>SUM(D179)</f>
        <v>750000</v>
      </c>
      <c r="E178" s="385"/>
      <c r="F178" s="317"/>
    </row>
    <row r="179" spans="1:6" s="374" customFormat="1" ht="15.75">
      <c r="A179" s="369"/>
      <c r="B179" s="405" t="s">
        <v>280</v>
      </c>
      <c r="C179" s="417" t="s">
        <v>281</v>
      </c>
      <c r="D179" s="397">
        <v>750000</v>
      </c>
      <c r="E179" s="331"/>
      <c r="F179" s="329"/>
    </row>
    <row r="180" spans="1:6" s="327" customFormat="1" ht="30">
      <c r="A180" s="379"/>
      <c r="B180" s="388"/>
      <c r="C180" s="419" t="s">
        <v>835</v>
      </c>
      <c r="D180" s="387"/>
      <c r="E180" s="319"/>
      <c r="F180" s="317"/>
    </row>
    <row r="181" spans="1:6" s="327" customFormat="1" ht="15.75">
      <c r="A181" s="379"/>
      <c r="B181" s="406"/>
      <c r="C181" s="383"/>
      <c r="D181" s="387"/>
      <c r="E181" s="319"/>
      <c r="F181" s="317"/>
    </row>
    <row r="182" spans="1:6" s="327" customFormat="1" ht="15.75">
      <c r="A182" s="361">
        <v>926</v>
      </c>
      <c r="B182" s="362"/>
      <c r="C182" s="363" t="s">
        <v>562</v>
      </c>
      <c r="D182" s="364">
        <f>D189+D183</f>
        <v>39441</v>
      </c>
      <c r="E182" s="319"/>
      <c r="F182" s="317"/>
    </row>
    <row r="183" spans="1:6" s="327" customFormat="1" ht="15.75">
      <c r="A183" s="365">
        <v>92695</v>
      </c>
      <c r="B183" s="366"/>
      <c r="C183" s="367" t="s">
        <v>542</v>
      </c>
      <c r="D183" s="368">
        <f>SUM(D184)</f>
        <v>39441</v>
      </c>
      <c r="E183" s="319"/>
      <c r="F183" s="317"/>
    </row>
    <row r="184" spans="1:6" s="327" customFormat="1" ht="15.75">
      <c r="A184" s="379"/>
      <c r="C184" s="415" t="s">
        <v>791</v>
      </c>
      <c r="D184" s="378">
        <f>SUM(D185:D187)</f>
        <v>39441</v>
      </c>
      <c r="E184" s="385"/>
      <c r="F184" s="317"/>
    </row>
    <row r="185" spans="1:6" s="374" customFormat="1" ht="18" customHeight="1">
      <c r="A185" s="369"/>
      <c r="B185" s="405" t="s">
        <v>152</v>
      </c>
      <c r="C185" s="417" t="s">
        <v>153</v>
      </c>
      <c r="D185" s="397">
        <v>41441</v>
      </c>
      <c r="E185" s="331"/>
      <c r="F185" s="329"/>
    </row>
    <row r="186" spans="1:6" s="380" customFormat="1" ht="15">
      <c r="A186" s="386"/>
      <c r="C186" s="337" t="s">
        <v>842</v>
      </c>
      <c r="D186" s="387"/>
      <c r="E186" s="396"/>
      <c r="F186" s="388"/>
    </row>
    <row r="187" spans="1:6" s="370" customFormat="1" ht="19.5" customHeight="1">
      <c r="A187" s="403"/>
      <c r="B187" s="405" t="s">
        <v>150</v>
      </c>
      <c r="C187" s="417" t="s">
        <v>151</v>
      </c>
      <c r="D187" s="397">
        <v>-2000</v>
      </c>
      <c r="E187" s="404"/>
      <c r="F187" s="405"/>
    </row>
    <row r="188" spans="1:6" s="327" customFormat="1" ht="16.5" customHeight="1">
      <c r="A188" s="379"/>
      <c r="B188" s="358"/>
      <c r="C188" s="419" t="s">
        <v>843</v>
      </c>
      <c r="D188" s="387"/>
      <c r="E188" s="319"/>
      <c r="F188" s="317"/>
    </row>
    <row r="189" spans="1:6" s="327" customFormat="1" ht="15.75">
      <c r="A189" s="379"/>
      <c r="B189" s="399"/>
      <c r="C189" s="347"/>
      <c r="D189" s="432"/>
      <c r="E189" s="319"/>
      <c r="F189" s="317"/>
    </row>
    <row r="190" spans="1:6" s="327" customFormat="1" ht="15.75" hidden="1">
      <c r="A190" s="570" t="s">
        <v>844</v>
      </c>
      <c r="B190" s="570"/>
      <c r="C190" s="570"/>
      <c r="D190" s="315">
        <f>D192</f>
        <v>0</v>
      </c>
      <c r="E190" s="319"/>
      <c r="F190" s="317"/>
    </row>
    <row r="191" spans="1:6" s="327" customFormat="1" ht="15.75" hidden="1">
      <c r="A191" s="359" t="s">
        <v>48</v>
      </c>
      <c r="B191" s="360"/>
      <c r="C191" s="318"/>
      <c r="D191" s="316"/>
      <c r="E191" s="319"/>
      <c r="F191" s="317"/>
    </row>
    <row r="192" spans="1:6" s="327" customFormat="1" ht="15.75" hidden="1">
      <c r="A192" s="570" t="s">
        <v>768</v>
      </c>
      <c r="B192" s="570"/>
      <c r="C192" s="570"/>
      <c r="D192" s="315"/>
      <c r="E192" s="319"/>
      <c r="F192" s="317"/>
    </row>
    <row r="193" spans="1:6" s="327" customFormat="1" ht="15.75" hidden="1">
      <c r="A193" s="379"/>
      <c r="B193" s="380"/>
      <c r="C193" s="371"/>
      <c r="D193" s="382"/>
      <c r="E193" s="319"/>
      <c r="F193" s="317"/>
    </row>
    <row r="194" spans="1:6" s="327" customFormat="1" ht="15.75" customHeight="1">
      <c r="A194" s="379"/>
      <c r="B194" s="380"/>
      <c r="C194" s="414"/>
      <c r="D194" s="382"/>
      <c r="E194" s="319"/>
      <c r="F194" s="317"/>
    </row>
    <row r="195" spans="1:6" s="327" customFormat="1" ht="15.75" customHeight="1">
      <c r="A195" s="570" t="s">
        <v>845</v>
      </c>
      <c r="B195" s="570"/>
      <c r="C195" s="570"/>
      <c r="D195" s="315">
        <f>D197+D291</f>
        <v>7063676</v>
      </c>
      <c r="E195" s="319"/>
      <c r="F195" s="317"/>
    </row>
    <row r="196" spans="1:6" s="327" customFormat="1" ht="15.75" customHeight="1">
      <c r="A196" s="359" t="s">
        <v>48</v>
      </c>
      <c r="B196" s="360"/>
      <c r="C196" s="318"/>
      <c r="D196" s="316"/>
      <c r="E196" s="319"/>
      <c r="F196" s="317"/>
    </row>
    <row r="197" spans="1:6" s="327" customFormat="1" ht="15.75" customHeight="1">
      <c r="A197" s="570" t="s">
        <v>249</v>
      </c>
      <c r="B197" s="570"/>
      <c r="C197" s="570"/>
      <c r="D197" s="315">
        <f>D199+D253</f>
        <v>7063676</v>
      </c>
      <c r="E197" s="319"/>
      <c r="F197" s="317"/>
    </row>
    <row r="198" spans="1:6" s="327" customFormat="1" ht="15.75" customHeight="1">
      <c r="A198" s="359" t="s">
        <v>48</v>
      </c>
      <c r="B198" s="360"/>
      <c r="C198" s="318"/>
      <c r="D198" s="316"/>
      <c r="E198" s="319"/>
      <c r="F198" s="317"/>
    </row>
    <row r="199" spans="1:6" s="327" customFormat="1" ht="15.75">
      <c r="A199" s="570" t="s">
        <v>768</v>
      </c>
      <c r="B199" s="570"/>
      <c r="C199" s="570"/>
      <c r="D199" s="315">
        <f>D201+D210+D233+D248+D241</f>
        <v>1233676</v>
      </c>
      <c r="E199" s="319"/>
      <c r="F199" s="317"/>
    </row>
    <row r="200" spans="1:6" s="327" customFormat="1" ht="15.75">
      <c r="A200" s="318"/>
      <c r="B200" s="360"/>
      <c r="C200" s="318"/>
      <c r="D200" s="316"/>
      <c r="E200" s="319"/>
      <c r="F200" s="317"/>
    </row>
    <row r="201" spans="1:6" s="327" customFormat="1" ht="15.75">
      <c r="A201" s="361">
        <v>754</v>
      </c>
      <c r="B201" s="362"/>
      <c r="C201" s="363" t="s">
        <v>846</v>
      </c>
      <c r="D201" s="316">
        <f>D206+D202</f>
        <v>613443</v>
      </c>
      <c r="E201" s="319"/>
      <c r="F201" s="317"/>
    </row>
    <row r="202" spans="1:6" s="327" customFormat="1" ht="15.75">
      <c r="A202" s="365">
        <v>75404</v>
      </c>
      <c r="B202" s="366"/>
      <c r="C202" s="367" t="s">
        <v>440</v>
      </c>
      <c r="D202" s="336">
        <f>SUM(D203:D204)</f>
        <v>612000</v>
      </c>
      <c r="E202" s="319"/>
      <c r="F202" s="317"/>
    </row>
    <row r="203" spans="1:6" s="380" customFormat="1" ht="15">
      <c r="A203" s="433"/>
      <c r="B203" s="362"/>
      <c r="C203" s="371" t="s">
        <v>847</v>
      </c>
      <c r="D203" s="338">
        <v>600000</v>
      </c>
      <c r="E203" s="396"/>
      <c r="F203" s="388"/>
    </row>
    <row r="204" spans="1:6" s="380" customFormat="1" ht="15">
      <c r="A204" s="433"/>
      <c r="B204" s="362"/>
      <c r="C204" s="371" t="s">
        <v>848</v>
      </c>
      <c r="D204" s="338">
        <v>12000</v>
      </c>
      <c r="E204" s="396"/>
      <c r="F204" s="388"/>
    </row>
    <row r="205" spans="1:6" s="327" customFormat="1" ht="15.75">
      <c r="A205" s="361"/>
      <c r="B205" s="362"/>
      <c r="C205" s="371"/>
      <c r="D205" s="338"/>
      <c r="E205" s="319"/>
      <c r="F205" s="317"/>
    </row>
    <row r="206" spans="1:6" s="327" customFormat="1" ht="15.75">
      <c r="A206" s="365">
        <v>75495</v>
      </c>
      <c r="B206" s="366"/>
      <c r="C206" s="367" t="s">
        <v>542</v>
      </c>
      <c r="D206" s="368">
        <f>SUM(D207)</f>
        <v>1443</v>
      </c>
      <c r="E206" s="319"/>
      <c r="F206" s="317"/>
    </row>
    <row r="207" spans="1:6" s="327" customFormat="1" ht="15.75">
      <c r="A207" s="379"/>
      <c r="C207" s="434" t="s">
        <v>547</v>
      </c>
      <c r="D207" s="382">
        <v>1443</v>
      </c>
      <c r="E207" s="385"/>
      <c r="F207" s="317"/>
    </row>
    <row r="208" spans="1:6" s="327" customFormat="1" ht="60">
      <c r="A208" s="379"/>
      <c r="B208" s="380"/>
      <c r="C208" s="371" t="s">
        <v>849</v>
      </c>
      <c r="E208" s="319"/>
      <c r="F208" s="317"/>
    </row>
    <row r="209" spans="1:6" s="327" customFormat="1" ht="15.75">
      <c r="A209" s="379"/>
      <c r="B209" s="380"/>
      <c r="C209" s="371"/>
      <c r="D209" s="387"/>
      <c r="E209" s="319"/>
      <c r="F209" s="317"/>
    </row>
    <row r="210" spans="1:6" s="327" customFormat="1" ht="15.75">
      <c r="A210" s="361">
        <v>801</v>
      </c>
      <c r="B210" s="362"/>
      <c r="C210" s="363" t="s">
        <v>560</v>
      </c>
      <c r="D210" s="364">
        <f>D218+D211+D229</f>
        <v>102525</v>
      </c>
      <c r="E210" s="319"/>
      <c r="F210" s="317"/>
    </row>
    <row r="211" spans="1:6" s="327" customFormat="1" ht="15.75">
      <c r="A211" s="365">
        <v>80120</v>
      </c>
      <c r="B211" s="366"/>
      <c r="C211" s="367" t="s">
        <v>253</v>
      </c>
      <c r="D211" s="368">
        <f>D212</f>
        <v>26987</v>
      </c>
      <c r="E211" s="319"/>
      <c r="F211" s="317"/>
    </row>
    <row r="212" spans="1:6" s="374" customFormat="1" ht="15.75">
      <c r="A212" s="369"/>
      <c r="C212" s="377" t="s">
        <v>624</v>
      </c>
      <c r="D212" s="376">
        <f>SUM(D214:D215)</f>
        <v>26987</v>
      </c>
      <c r="E212" s="373"/>
      <c r="F212" s="329"/>
    </row>
    <row r="213" spans="1:6" s="374" customFormat="1" ht="15.75">
      <c r="A213" s="369"/>
      <c r="B213" s="370"/>
      <c r="C213" s="381" t="s">
        <v>48</v>
      </c>
      <c r="D213" s="387"/>
      <c r="E213" s="331"/>
      <c r="F213" s="329"/>
    </row>
    <row r="214" spans="1:6" s="374" customFormat="1" ht="30">
      <c r="A214" s="369"/>
      <c r="B214" s="370"/>
      <c r="C214" s="381" t="s">
        <v>157</v>
      </c>
      <c r="D214" s="387">
        <v>6400</v>
      </c>
      <c r="E214" s="331"/>
      <c r="F214" s="329"/>
    </row>
    <row r="215" spans="1:6" s="374" customFormat="1" ht="15.75">
      <c r="A215" s="369"/>
      <c r="C215" s="377" t="s">
        <v>609</v>
      </c>
      <c r="D215" s="376">
        <v>20587</v>
      </c>
      <c r="E215" s="373"/>
      <c r="F215" s="329"/>
    </row>
    <row r="216" spans="1:6" s="374" customFormat="1" ht="30">
      <c r="A216" s="369"/>
      <c r="B216" s="370"/>
      <c r="C216" s="371" t="s">
        <v>777</v>
      </c>
      <c r="D216" s="387"/>
      <c r="E216" s="331"/>
      <c r="F216" s="329"/>
    </row>
    <row r="217" spans="1:6" s="327" customFormat="1" ht="15.75">
      <c r="A217" s="361"/>
      <c r="B217" s="362"/>
      <c r="C217" s="371"/>
      <c r="D217" s="387"/>
      <c r="E217" s="319"/>
      <c r="F217" s="317"/>
    </row>
    <row r="218" spans="1:6" s="327" customFormat="1" ht="15.75">
      <c r="A218" s="365">
        <v>80130</v>
      </c>
      <c r="B218" s="366"/>
      <c r="C218" s="367" t="s">
        <v>254</v>
      </c>
      <c r="D218" s="368">
        <f>D219</f>
        <v>55135</v>
      </c>
      <c r="E218" s="319"/>
      <c r="F218" s="317"/>
    </row>
    <row r="219" spans="1:6" s="374" customFormat="1" ht="15.75">
      <c r="A219" s="369"/>
      <c r="C219" s="377" t="s">
        <v>624</v>
      </c>
      <c r="D219" s="376">
        <f>SUM(D221:D223)</f>
        <v>55135</v>
      </c>
      <c r="E219" s="373"/>
      <c r="F219" s="329"/>
    </row>
    <row r="220" spans="1:6" s="374" customFormat="1" ht="15.75">
      <c r="A220" s="369"/>
      <c r="B220" s="370"/>
      <c r="C220" s="381" t="s">
        <v>48</v>
      </c>
      <c r="D220" s="387"/>
      <c r="E220" s="331"/>
      <c r="F220" s="329"/>
    </row>
    <row r="221" spans="1:6" s="374" customFormat="1" ht="30">
      <c r="A221" s="369"/>
      <c r="B221" s="370"/>
      <c r="C221" s="381" t="s">
        <v>158</v>
      </c>
      <c r="D221" s="387">
        <f>33896-54299</f>
        <v>-20403</v>
      </c>
      <c r="E221" s="331"/>
      <c r="F221" s="329"/>
    </row>
    <row r="222" spans="1:6" s="374" customFormat="1" ht="45" customHeight="1">
      <c r="A222" s="369"/>
      <c r="B222" s="370"/>
      <c r="C222" s="381" t="s">
        <v>159</v>
      </c>
      <c r="D222" s="387">
        <v>4000</v>
      </c>
      <c r="E222" s="331"/>
      <c r="F222" s="329"/>
    </row>
    <row r="223" spans="1:6" s="327" customFormat="1" ht="15.75">
      <c r="A223" s="379"/>
      <c r="C223" s="377" t="s">
        <v>609</v>
      </c>
      <c r="D223" s="376">
        <f>SUM(D225:D226)</f>
        <v>71538</v>
      </c>
      <c r="E223" s="385"/>
      <c r="F223" s="317"/>
    </row>
    <row r="224" spans="1:6" s="380" customFormat="1" ht="15">
      <c r="A224" s="386"/>
      <c r="C224" s="381" t="s">
        <v>160</v>
      </c>
      <c r="D224" s="397"/>
      <c r="E224" s="396"/>
      <c r="F224" s="388"/>
    </row>
    <row r="225" spans="1:6" s="380" customFormat="1" ht="15">
      <c r="A225" s="386"/>
      <c r="C225" s="371" t="s">
        <v>161</v>
      </c>
      <c r="D225" s="387">
        <v>4761</v>
      </c>
      <c r="E225" s="396"/>
      <c r="F225" s="388"/>
    </row>
    <row r="226" spans="1:6" s="380" customFormat="1" ht="15">
      <c r="A226" s="386"/>
      <c r="C226" s="381" t="s">
        <v>162</v>
      </c>
      <c r="D226" s="372">
        <v>66777</v>
      </c>
      <c r="E226" s="396"/>
      <c r="F226" s="388"/>
    </row>
    <row r="227" spans="1:6" s="380" customFormat="1" ht="15">
      <c r="A227" s="386"/>
      <c r="C227" s="371" t="s">
        <v>163</v>
      </c>
      <c r="D227" s="372"/>
      <c r="E227" s="396"/>
      <c r="F227" s="388"/>
    </row>
    <row r="228" spans="1:6" s="380" customFormat="1" ht="15">
      <c r="A228" s="386"/>
      <c r="C228" s="381"/>
      <c r="D228" s="372"/>
      <c r="E228" s="396"/>
      <c r="F228" s="388"/>
    </row>
    <row r="229" spans="1:6" s="327" customFormat="1" ht="15.75">
      <c r="A229" s="365">
        <v>80140</v>
      </c>
      <c r="B229" s="366"/>
      <c r="C229" s="367" t="s">
        <v>255</v>
      </c>
      <c r="D229" s="368">
        <f>D230</f>
        <v>20403</v>
      </c>
      <c r="E229" s="319"/>
      <c r="F229" s="317"/>
    </row>
    <row r="230" spans="1:6" s="374" customFormat="1" ht="15.75">
      <c r="A230" s="369"/>
      <c r="C230" s="377" t="s">
        <v>624</v>
      </c>
      <c r="D230" s="376">
        <v>20403</v>
      </c>
      <c r="E230" s="373"/>
      <c r="F230" s="329"/>
    </row>
    <row r="231" spans="1:6" s="374" customFormat="1" ht="30">
      <c r="A231" s="369"/>
      <c r="B231" s="370"/>
      <c r="C231" s="381" t="s">
        <v>164</v>
      </c>
      <c r="D231" s="387"/>
      <c r="E231" s="331"/>
      <c r="F231" s="329"/>
    </row>
    <row r="232" spans="1:6" s="374" customFormat="1" ht="15.75">
      <c r="A232" s="369"/>
      <c r="B232" s="370"/>
      <c r="C232" s="381"/>
      <c r="D232" s="387"/>
      <c r="E232" s="331"/>
      <c r="F232" s="329"/>
    </row>
    <row r="233" spans="1:6" s="327" customFormat="1" ht="15.75">
      <c r="A233" s="361">
        <v>852</v>
      </c>
      <c r="B233" s="362"/>
      <c r="C233" s="363" t="s">
        <v>556</v>
      </c>
      <c r="D233" s="364">
        <f>D234+D237</f>
        <v>9608</v>
      </c>
      <c r="E233" s="319"/>
      <c r="F233" s="317"/>
    </row>
    <row r="234" spans="1:6" s="327" customFormat="1" ht="15.75">
      <c r="A234" s="365">
        <v>85203</v>
      </c>
      <c r="B234" s="366"/>
      <c r="C234" s="367" t="s">
        <v>233</v>
      </c>
      <c r="D234" s="368">
        <f>SUM(D235)</f>
        <v>725</v>
      </c>
      <c r="E234" s="319"/>
      <c r="F234" s="317"/>
    </row>
    <row r="235" spans="1:6" s="327" customFormat="1" ht="45">
      <c r="A235" s="379"/>
      <c r="B235" s="380"/>
      <c r="C235" s="381" t="s">
        <v>165</v>
      </c>
      <c r="D235" s="372">
        <v>725</v>
      </c>
      <c r="E235" s="319"/>
      <c r="F235" s="317"/>
    </row>
    <row r="236" spans="1:6" s="327" customFormat="1" ht="15.75">
      <c r="A236" s="379"/>
      <c r="B236" s="380"/>
      <c r="C236" s="381"/>
      <c r="D236" s="372"/>
      <c r="E236" s="319"/>
      <c r="F236" s="317"/>
    </row>
    <row r="237" spans="1:6" s="327" customFormat="1" ht="15.75">
      <c r="A237" s="365">
        <v>85295</v>
      </c>
      <c r="B237" s="366"/>
      <c r="C237" s="367" t="s">
        <v>542</v>
      </c>
      <c r="D237" s="368">
        <f>D238</f>
        <v>8883</v>
      </c>
      <c r="E237" s="319"/>
      <c r="F237" s="317"/>
    </row>
    <row r="238" spans="1:6" s="327" customFormat="1" ht="15.75">
      <c r="A238" s="379"/>
      <c r="C238" s="377" t="s">
        <v>609</v>
      </c>
      <c r="D238" s="376">
        <f>8883</f>
        <v>8883</v>
      </c>
      <c r="E238" s="385"/>
      <c r="F238" s="317"/>
    </row>
    <row r="239" spans="1:6" s="327" customFormat="1" ht="45">
      <c r="A239" s="379"/>
      <c r="B239" s="380"/>
      <c r="C239" s="381" t="s">
        <v>166</v>
      </c>
      <c r="D239" s="372"/>
      <c r="E239" s="319"/>
      <c r="F239" s="317"/>
    </row>
    <row r="240" spans="1:6" s="439" customFormat="1" ht="15.75">
      <c r="A240" s="435"/>
      <c r="B240" s="436"/>
      <c r="C240" s="437"/>
      <c r="D240" s="438"/>
      <c r="E240" s="343"/>
      <c r="F240" s="340"/>
    </row>
    <row r="241" spans="1:6" s="327" customFormat="1" ht="15.75">
      <c r="A241" s="361">
        <v>854</v>
      </c>
      <c r="B241" s="362"/>
      <c r="C241" s="363" t="s">
        <v>565</v>
      </c>
      <c r="D241" s="364">
        <f>D242</f>
        <v>8100</v>
      </c>
      <c r="E241" s="319"/>
      <c r="F241" s="317"/>
    </row>
    <row r="242" spans="1:6" s="327" customFormat="1" ht="15.75">
      <c r="A242" s="365">
        <v>85406</v>
      </c>
      <c r="B242" s="366"/>
      <c r="C242" s="367" t="s">
        <v>534</v>
      </c>
      <c r="D242" s="368">
        <f>SUM(D243)</f>
        <v>8100</v>
      </c>
      <c r="E242" s="319"/>
      <c r="F242" s="317"/>
    </row>
    <row r="243" spans="1:6" s="374" customFormat="1" ht="15.75">
      <c r="A243" s="369"/>
      <c r="C243" s="377" t="s">
        <v>624</v>
      </c>
      <c r="D243" s="376">
        <v>8100</v>
      </c>
      <c r="E243" s="373"/>
      <c r="F243" s="329"/>
    </row>
    <row r="244" spans="1:6" s="374" customFormat="1" ht="9.75" customHeight="1">
      <c r="A244" s="369"/>
      <c r="B244" s="370"/>
      <c r="C244" s="384"/>
      <c r="D244" s="397"/>
      <c r="E244" s="331"/>
      <c r="F244" s="329"/>
    </row>
    <row r="245" spans="1:6" s="380" customFormat="1" ht="15">
      <c r="A245" s="386"/>
      <c r="C245" s="384" t="s">
        <v>547</v>
      </c>
      <c r="D245" s="397"/>
      <c r="E245" s="396"/>
      <c r="F245" s="388"/>
    </row>
    <row r="246" spans="1:6" s="380" customFormat="1" ht="63.75" customHeight="1">
      <c r="A246" s="386"/>
      <c r="C246" s="381" t="s">
        <v>167</v>
      </c>
      <c r="D246" s="372"/>
      <c r="E246" s="396"/>
      <c r="F246" s="388"/>
    </row>
    <row r="247" spans="1:6" s="380" customFormat="1" ht="15">
      <c r="A247" s="386"/>
      <c r="C247" s="384"/>
      <c r="D247" s="397"/>
      <c r="E247" s="396"/>
      <c r="F247" s="388"/>
    </row>
    <row r="248" spans="1:6" s="327" customFormat="1" ht="15.75">
      <c r="A248" s="361">
        <v>921</v>
      </c>
      <c r="B248" s="362"/>
      <c r="C248" s="363" t="s">
        <v>561</v>
      </c>
      <c r="D248" s="364">
        <f>D249</f>
        <v>500000</v>
      </c>
      <c r="E248" s="319"/>
      <c r="F248" s="317"/>
    </row>
    <row r="249" spans="1:6" s="327" customFormat="1" ht="15.75">
      <c r="A249" s="365">
        <v>92114</v>
      </c>
      <c r="B249" s="366"/>
      <c r="C249" s="367" t="s">
        <v>244</v>
      </c>
      <c r="D249" s="368">
        <f>SUM(D250)</f>
        <v>500000</v>
      </c>
      <c r="E249" s="319"/>
      <c r="F249" s="317"/>
    </row>
    <row r="250" spans="1:6" s="327" customFormat="1" ht="15.75">
      <c r="A250" s="379"/>
      <c r="B250" s="380"/>
      <c r="C250" s="375" t="s">
        <v>536</v>
      </c>
      <c r="D250" s="376">
        <v>500000</v>
      </c>
      <c r="E250" s="319"/>
      <c r="F250" s="317"/>
    </row>
    <row r="251" spans="1:6" s="327" customFormat="1" ht="30">
      <c r="A251" s="379"/>
      <c r="B251" s="380"/>
      <c r="C251" s="371" t="s">
        <v>168</v>
      </c>
      <c r="D251" s="387"/>
      <c r="E251" s="319"/>
      <c r="F251" s="317"/>
    </row>
    <row r="252" spans="1:6" s="380" customFormat="1" ht="15">
      <c r="A252" s="386"/>
      <c r="B252" s="388"/>
      <c r="C252" s="371"/>
      <c r="D252" s="387"/>
      <c r="E252" s="396"/>
      <c r="F252" s="388"/>
    </row>
    <row r="253" spans="1:6" s="327" customFormat="1" ht="15.75">
      <c r="A253" s="570" t="s">
        <v>813</v>
      </c>
      <c r="B253" s="570"/>
      <c r="C253" s="570"/>
      <c r="D253" s="315">
        <f>+D255+D269+D286+D265+D279</f>
        <v>5830000</v>
      </c>
      <c r="E253" s="319"/>
      <c r="F253" s="317"/>
    </row>
    <row r="254" spans="1:5" s="317" customFormat="1" ht="15.75">
      <c r="A254" s="318"/>
      <c r="B254" s="360"/>
      <c r="C254" s="318"/>
      <c r="D254" s="316"/>
      <c r="E254" s="319"/>
    </row>
    <row r="255" spans="1:6" s="327" customFormat="1" ht="15.75">
      <c r="A255" s="361">
        <v>600</v>
      </c>
      <c r="B255" s="362"/>
      <c r="C255" s="363" t="s">
        <v>558</v>
      </c>
      <c r="D255" s="364">
        <f>D256</f>
        <v>2000000</v>
      </c>
      <c r="E255" s="319"/>
      <c r="F255" s="317"/>
    </row>
    <row r="256" spans="1:6" s="327" customFormat="1" ht="15.75" customHeight="1">
      <c r="A256" s="365">
        <v>60015</v>
      </c>
      <c r="B256" s="366"/>
      <c r="C256" s="367" t="s">
        <v>154</v>
      </c>
      <c r="D256" s="368">
        <f>SUM(D257)</f>
        <v>2000000</v>
      </c>
      <c r="E256" s="319"/>
      <c r="F256" s="317"/>
    </row>
    <row r="257" spans="1:6" s="374" customFormat="1" ht="15.75">
      <c r="A257" s="369"/>
      <c r="C257" s="375" t="s">
        <v>850</v>
      </c>
      <c r="D257" s="376">
        <f>SUM(D258:D262)</f>
        <v>2000000</v>
      </c>
      <c r="E257" s="373"/>
      <c r="F257" s="329"/>
    </row>
    <row r="258" spans="1:6" s="370" customFormat="1" ht="15">
      <c r="A258" s="440"/>
      <c r="B258" s="441" t="s">
        <v>680</v>
      </c>
      <c r="C258" s="442" t="s">
        <v>271</v>
      </c>
      <c r="D258" s="443">
        <v>2000000</v>
      </c>
      <c r="E258" s="404"/>
      <c r="F258" s="405"/>
    </row>
    <row r="259" spans="1:6" s="327" customFormat="1" ht="30">
      <c r="A259" s="361"/>
      <c r="B259" s="371"/>
      <c r="C259" s="444" t="s">
        <v>169</v>
      </c>
      <c r="D259" s="445"/>
      <c r="E259" s="319"/>
      <c r="F259" s="317"/>
    </row>
    <row r="260" spans="1:6" s="370" customFormat="1" ht="30">
      <c r="A260" s="440"/>
      <c r="B260" s="441" t="s">
        <v>384</v>
      </c>
      <c r="C260" s="446" t="s">
        <v>385</v>
      </c>
      <c r="D260" s="443">
        <v>25000000</v>
      </c>
      <c r="E260" s="404"/>
      <c r="F260" s="405"/>
    </row>
    <row r="261" spans="1:6" s="327" customFormat="1" ht="30">
      <c r="A261" s="361"/>
      <c r="B261" s="447"/>
      <c r="C261" s="448" t="s">
        <v>170</v>
      </c>
      <c r="D261" s="445"/>
      <c r="E261" s="319"/>
      <c r="F261" s="317"/>
    </row>
    <row r="262" spans="1:6" s="370" customFormat="1" ht="45">
      <c r="A262" s="440"/>
      <c r="B262" s="441" t="s">
        <v>386</v>
      </c>
      <c r="C262" s="446" t="s">
        <v>742</v>
      </c>
      <c r="D262" s="443">
        <v>-25000000</v>
      </c>
      <c r="E262" s="404"/>
      <c r="F262" s="405"/>
    </row>
    <row r="263" spans="1:6" s="327" customFormat="1" ht="75">
      <c r="A263" s="361"/>
      <c r="B263" s="371"/>
      <c r="C263" s="448" t="s">
        <v>171</v>
      </c>
      <c r="D263" s="445"/>
      <c r="E263" s="319"/>
      <c r="F263" s="317"/>
    </row>
    <row r="264" spans="1:6" s="327" customFormat="1" ht="15.75">
      <c r="A264" s="379"/>
      <c r="B264" s="449"/>
      <c r="C264" s="1"/>
      <c r="D264" s="372"/>
      <c r="E264" s="319"/>
      <c r="F264" s="317"/>
    </row>
    <row r="265" spans="1:6" s="327" customFormat="1" ht="15.75">
      <c r="A265" s="361">
        <v>754</v>
      </c>
      <c r="B265" s="362"/>
      <c r="C265" s="363" t="s">
        <v>555</v>
      </c>
      <c r="D265" s="364">
        <f>D266</f>
        <v>400000</v>
      </c>
      <c r="E265" s="319"/>
      <c r="F265" s="317"/>
    </row>
    <row r="266" spans="1:6" s="327" customFormat="1" ht="15.75">
      <c r="A266" s="365">
        <v>75414</v>
      </c>
      <c r="B266" s="366"/>
      <c r="C266" s="367" t="s">
        <v>616</v>
      </c>
      <c r="D266" s="368">
        <f>D267</f>
        <v>400000</v>
      </c>
      <c r="E266" s="319"/>
      <c r="F266" s="317"/>
    </row>
    <row r="267" spans="1:6" s="374" customFormat="1" ht="15.75">
      <c r="A267" s="450"/>
      <c r="B267" s="441" t="s">
        <v>745</v>
      </c>
      <c r="C267" s="442" t="s">
        <v>746</v>
      </c>
      <c r="D267" s="443">
        <v>400000</v>
      </c>
      <c r="E267" s="331"/>
      <c r="F267" s="329"/>
    </row>
    <row r="268" spans="1:6" s="327" customFormat="1" ht="15.75">
      <c r="A268" s="379"/>
      <c r="B268" s="380"/>
      <c r="C268" s="448"/>
      <c r="D268" s="372"/>
      <c r="E268" s="319"/>
      <c r="F268" s="317"/>
    </row>
    <row r="269" spans="1:6" s="327" customFormat="1" ht="15.75">
      <c r="A269" s="361">
        <v>801</v>
      </c>
      <c r="B269" s="362"/>
      <c r="C269" s="363" t="s">
        <v>560</v>
      </c>
      <c r="D269" s="364">
        <f>D270+D275</f>
        <v>57000</v>
      </c>
      <c r="E269" s="319"/>
      <c r="F269" s="317"/>
    </row>
    <row r="270" spans="1:6" s="327" customFormat="1" ht="15.75">
      <c r="A270" s="365">
        <v>80120</v>
      </c>
      <c r="B270" s="366"/>
      <c r="C270" s="367" t="s">
        <v>253</v>
      </c>
      <c r="D270" s="368">
        <f>SUM(D271+D272)</f>
        <v>34000</v>
      </c>
      <c r="E270" s="319"/>
      <c r="F270" s="317"/>
    </row>
    <row r="271" spans="1:6" s="370" customFormat="1" ht="15">
      <c r="A271" s="440"/>
      <c r="B271" s="441" t="s">
        <v>256</v>
      </c>
      <c r="C271" s="442" t="s">
        <v>172</v>
      </c>
      <c r="D271" s="443">
        <v>20000</v>
      </c>
      <c r="E271" s="404"/>
      <c r="F271" s="405"/>
    </row>
    <row r="272" spans="1:6" s="370" customFormat="1" ht="15">
      <c r="A272" s="440"/>
      <c r="B272" s="441" t="s">
        <v>257</v>
      </c>
      <c r="C272" s="446" t="s">
        <v>172</v>
      </c>
      <c r="D272" s="443">
        <v>14000</v>
      </c>
      <c r="E272" s="404"/>
      <c r="F272" s="405"/>
    </row>
    <row r="273" spans="1:6" s="327" customFormat="1" ht="30">
      <c r="A273" s="379"/>
      <c r="B273" s="388"/>
      <c r="C273" s="419" t="s">
        <v>173</v>
      </c>
      <c r="D273" s="372"/>
      <c r="E273" s="319"/>
      <c r="F273" s="317"/>
    </row>
    <row r="274" spans="1:6" s="327" customFormat="1" ht="15.75">
      <c r="A274" s="361"/>
      <c r="B274" s="371"/>
      <c r="C274" s="451"/>
      <c r="D274" s="452"/>
      <c r="E274" s="319"/>
      <c r="F274" s="317"/>
    </row>
    <row r="275" spans="1:6" s="327" customFormat="1" ht="15.75">
      <c r="A275" s="365">
        <v>80130</v>
      </c>
      <c r="B275" s="366"/>
      <c r="C275" s="367" t="s">
        <v>254</v>
      </c>
      <c r="D275" s="368">
        <f>SUM(D276+D278)</f>
        <v>23000</v>
      </c>
      <c r="E275" s="319"/>
      <c r="F275" s="317"/>
    </row>
    <row r="276" spans="1:6" s="370" customFormat="1" ht="15">
      <c r="A276" s="440"/>
      <c r="B276" s="441" t="s">
        <v>278</v>
      </c>
      <c r="C276" s="442" t="s">
        <v>172</v>
      </c>
      <c r="D276" s="443">
        <v>23000</v>
      </c>
      <c r="E276" s="404"/>
      <c r="F276" s="405"/>
    </row>
    <row r="277" spans="1:6" s="327" customFormat="1" ht="30">
      <c r="A277" s="379"/>
      <c r="B277" s="388"/>
      <c r="C277" s="419" t="s">
        <v>174</v>
      </c>
      <c r="D277" s="372"/>
      <c r="E277" s="319"/>
      <c r="F277" s="317"/>
    </row>
    <row r="278" spans="1:6" s="327" customFormat="1" ht="15.75">
      <c r="A278" s="361"/>
      <c r="B278" s="371"/>
      <c r="C278" s="448"/>
      <c r="D278" s="445"/>
      <c r="E278" s="319"/>
      <c r="F278" s="317"/>
    </row>
    <row r="279" spans="1:6" s="327" customFormat="1" ht="15.75">
      <c r="A279" s="361">
        <v>851</v>
      </c>
      <c r="B279" s="362"/>
      <c r="C279" s="363" t="s">
        <v>557</v>
      </c>
      <c r="D279" s="364">
        <f>SUM(D280)</f>
        <v>3023000</v>
      </c>
      <c r="E279" s="319"/>
      <c r="F279" s="317"/>
    </row>
    <row r="280" spans="1:6" s="327" customFormat="1" ht="15.75">
      <c r="A280" s="365">
        <v>85111</v>
      </c>
      <c r="B280" s="366"/>
      <c r="C280" s="367" t="s">
        <v>231</v>
      </c>
      <c r="D280" s="368">
        <f>D281+D283</f>
        <v>3023000</v>
      </c>
      <c r="E280" s="319"/>
      <c r="F280" s="317"/>
    </row>
    <row r="281" spans="1:6" s="370" customFormat="1" ht="15">
      <c r="A281" s="440"/>
      <c r="B281" s="441" t="s">
        <v>747</v>
      </c>
      <c r="C281" s="442" t="s">
        <v>748</v>
      </c>
      <c r="D281" s="443">
        <f>0</f>
        <v>0</v>
      </c>
      <c r="E281" s="404"/>
      <c r="F281" s="405"/>
    </row>
    <row r="282" spans="1:6" s="327" customFormat="1" ht="30">
      <c r="A282" s="361"/>
      <c r="B282" s="371"/>
      <c r="C282" s="419" t="s">
        <v>175</v>
      </c>
      <c r="D282" s="445"/>
      <c r="E282" s="319"/>
      <c r="F282" s="317"/>
    </row>
    <row r="283" spans="1:6" s="370" customFormat="1" ht="15">
      <c r="A283" s="440"/>
      <c r="B283" s="441" t="s">
        <v>749</v>
      </c>
      <c r="C283" s="442" t="s">
        <v>750</v>
      </c>
      <c r="D283" s="443">
        <v>3023000</v>
      </c>
      <c r="E283" s="404"/>
      <c r="F283" s="405"/>
    </row>
    <row r="284" spans="1:6" s="327" customFormat="1" ht="45">
      <c r="A284" s="361"/>
      <c r="B284" s="371"/>
      <c r="C284" s="419" t="s">
        <v>176</v>
      </c>
      <c r="D284" s="445"/>
      <c r="E284" s="319"/>
      <c r="F284" s="317"/>
    </row>
    <row r="285" spans="1:6" s="327" customFormat="1" ht="15.75">
      <c r="A285" s="361"/>
      <c r="B285" s="371"/>
      <c r="C285" s="451"/>
      <c r="D285" s="452"/>
      <c r="E285" s="319"/>
      <c r="F285" s="317"/>
    </row>
    <row r="286" spans="1:6" s="327" customFormat="1" ht="15.75">
      <c r="A286" s="361">
        <v>854</v>
      </c>
      <c r="B286" s="453"/>
      <c r="C286" s="454" t="s">
        <v>565</v>
      </c>
      <c r="D286" s="455">
        <f>SUM(D287)</f>
        <v>350000</v>
      </c>
      <c r="E286" s="385"/>
      <c r="F286" s="317"/>
    </row>
    <row r="287" spans="1:6" s="327" customFormat="1" ht="15.75">
      <c r="A287" s="365">
        <v>85407</v>
      </c>
      <c r="B287" s="456"/>
      <c r="C287" s="457" t="s">
        <v>177</v>
      </c>
      <c r="D287" s="458">
        <f>SUM(D288)</f>
        <v>350000</v>
      </c>
      <c r="E287" s="385"/>
      <c r="F287" s="317"/>
    </row>
    <row r="288" spans="1:6" s="374" customFormat="1" ht="15.75">
      <c r="A288" s="450"/>
      <c r="B288" s="441" t="s">
        <v>549</v>
      </c>
      <c r="C288" s="442" t="s">
        <v>550</v>
      </c>
      <c r="D288" s="443">
        <v>350000</v>
      </c>
      <c r="E288" s="331"/>
      <c r="F288" s="329"/>
    </row>
    <row r="289" spans="1:6" s="327" customFormat="1" ht="15.75">
      <c r="A289" s="379"/>
      <c r="B289" s="380"/>
      <c r="C289" s="381" t="s">
        <v>178</v>
      </c>
      <c r="D289" s="372"/>
      <c r="E289" s="319"/>
      <c r="F289" s="317"/>
    </row>
    <row r="290" spans="1:6" s="327" customFormat="1" ht="18.75" customHeight="1">
      <c r="A290" s="379"/>
      <c r="B290" s="380"/>
      <c r="C290" s="414"/>
      <c r="D290" s="382"/>
      <c r="E290" s="319"/>
      <c r="F290" s="317"/>
    </row>
    <row r="291" spans="1:6" s="327" customFormat="1" ht="15.75" hidden="1">
      <c r="A291" s="570" t="s">
        <v>179</v>
      </c>
      <c r="B291" s="570"/>
      <c r="C291" s="570"/>
      <c r="D291" s="315">
        <f>D293</f>
        <v>0</v>
      </c>
      <c r="E291" s="319"/>
      <c r="F291" s="317"/>
    </row>
    <row r="292" spans="1:6" s="327" customFormat="1" ht="15.75" hidden="1">
      <c r="A292" s="359" t="s">
        <v>48</v>
      </c>
      <c r="B292" s="360"/>
      <c r="C292" s="318"/>
      <c r="D292" s="316"/>
      <c r="E292" s="319"/>
      <c r="F292" s="317"/>
    </row>
    <row r="293" spans="1:6" s="327" customFormat="1" ht="15.75" hidden="1">
      <c r="A293" s="570" t="s">
        <v>768</v>
      </c>
      <c r="B293" s="570"/>
      <c r="C293" s="570"/>
      <c r="D293" s="315">
        <v>0</v>
      </c>
      <c r="E293" s="319"/>
      <c r="F293" s="317"/>
    </row>
    <row r="294" spans="1:5" s="317" customFormat="1" ht="15.75" hidden="1">
      <c r="A294" s="318"/>
      <c r="B294" s="360"/>
      <c r="C294" s="318"/>
      <c r="D294" s="316"/>
      <c r="E294" s="319"/>
    </row>
    <row r="295" ht="15" hidden="1"/>
    <row r="296" spans="1:6" s="327" customFormat="1" ht="15.75" hidden="1">
      <c r="A296" s="461"/>
      <c r="B296" s="380"/>
      <c r="C296" s="414"/>
      <c r="E296" s="319"/>
      <c r="F296" s="317"/>
    </row>
    <row r="297" spans="1:6" s="327" customFormat="1" ht="15.75" hidden="1">
      <c r="A297" s="356" t="s">
        <v>180</v>
      </c>
      <c r="B297" s="462"/>
      <c r="C297" s="463"/>
      <c r="D297" s="315">
        <f>SUM(D299:D301)</f>
        <v>0</v>
      </c>
      <c r="E297" s="319"/>
      <c r="F297" s="317"/>
    </row>
    <row r="298" spans="1:6" s="327" customFormat="1" ht="11.25" customHeight="1" hidden="1">
      <c r="A298" s="461"/>
      <c r="B298" s="380"/>
      <c r="C298" s="414"/>
      <c r="D298" s="382"/>
      <c r="E298" s="319"/>
      <c r="F298" s="317"/>
    </row>
    <row r="299" spans="2:6" s="327" customFormat="1" ht="15.75" hidden="1">
      <c r="B299" s="380"/>
      <c r="C299" s="464"/>
      <c r="D299" s="382"/>
      <c r="E299" s="319"/>
      <c r="F299" s="317"/>
    </row>
    <row r="300" spans="2:6" s="327" customFormat="1" ht="15.75" hidden="1">
      <c r="B300" s="380"/>
      <c r="C300" s="464"/>
      <c r="D300" s="382"/>
      <c r="E300" s="319"/>
      <c r="F300" s="317"/>
    </row>
    <row r="301" spans="2:6" s="327" customFormat="1" ht="15.75" hidden="1">
      <c r="B301" s="380"/>
      <c r="C301" s="465"/>
      <c r="D301" s="382"/>
      <c r="E301" s="319"/>
      <c r="F301" s="317"/>
    </row>
    <row r="302" spans="1:6" s="327" customFormat="1" ht="15.75" hidden="1">
      <c r="A302" s="466" t="s">
        <v>181</v>
      </c>
      <c r="B302" s="467"/>
      <c r="C302" s="468"/>
      <c r="D302" s="469">
        <f>D304</f>
        <v>0</v>
      </c>
      <c r="E302" s="319"/>
      <c r="F302" s="317"/>
    </row>
    <row r="303" spans="1:6" s="327" customFormat="1" ht="11.25" customHeight="1" hidden="1">
      <c r="A303" s="461"/>
      <c r="B303" s="380"/>
      <c r="C303" s="414"/>
      <c r="D303" s="382"/>
      <c r="E303" s="319"/>
      <c r="F303" s="317"/>
    </row>
    <row r="304" spans="1:6" s="327" customFormat="1" ht="15.75" hidden="1">
      <c r="A304" s="464" t="s">
        <v>182</v>
      </c>
      <c r="B304" s="380"/>
      <c r="C304" s="414"/>
      <c r="D304" s="382"/>
      <c r="E304" s="319"/>
      <c r="F304" s="317"/>
    </row>
    <row r="305" spans="1:6" s="327" customFormat="1" ht="15.75" hidden="1">
      <c r="A305" s="464"/>
      <c r="B305" s="380"/>
      <c r="C305" s="414"/>
      <c r="D305" s="382"/>
      <c r="E305" s="319"/>
      <c r="F305" s="317"/>
    </row>
    <row r="306" spans="1:6" s="327" customFormat="1" ht="15.75" hidden="1">
      <c r="A306" s="356" t="s">
        <v>183</v>
      </c>
      <c r="B306" s="462"/>
      <c r="C306" s="463"/>
      <c r="D306" s="315">
        <f>SUM(D308:D309)</f>
        <v>0</v>
      </c>
      <c r="E306" s="319"/>
      <c r="F306" s="317"/>
    </row>
    <row r="307" spans="1:6" s="327" customFormat="1" ht="11.25" customHeight="1" hidden="1">
      <c r="A307" s="461"/>
      <c r="B307" s="380"/>
      <c r="C307" s="414"/>
      <c r="D307" s="382"/>
      <c r="E307" s="319"/>
      <c r="F307" s="317"/>
    </row>
    <row r="308" spans="2:6" s="327" customFormat="1" ht="15.75" hidden="1">
      <c r="B308" s="380"/>
      <c r="C308" s="414"/>
      <c r="D308" s="382"/>
      <c r="E308" s="319"/>
      <c r="F308" s="317"/>
    </row>
    <row r="309" spans="2:6" s="327" customFormat="1" ht="15.75" hidden="1">
      <c r="B309" s="380"/>
      <c r="C309" s="414"/>
      <c r="D309" s="382"/>
      <c r="E309" s="319"/>
      <c r="F309" s="317"/>
    </row>
    <row r="310" spans="1:6" s="327" customFormat="1" ht="15.75">
      <c r="A310" s="464"/>
      <c r="B310" s="380"/>
      <c r="C310" s="414"/>
      <c r="D310" s="382"/>
      <c r="E310" s="319"/>
      <c r="F310" s="317"/>
    </row>
    <row r="311" spans="1:6" s="327" customFormat="1" ht="15.75">
      <c r="A311" s="570" t="s">
        <v>184</v>
      </c>
      <c r="B311" s="570"/>
      <c r="C311" s="570"/>
      <c r="D311" s="570"/>
      <c r="E311" s="319"/>
      <c r="F311" s="317"/>
    </row>
    <row r="312" spans="1:5" s="317" customFormat="1" ht="9" customHeight="1">
      <c r="A312" s="318"/>
      <c r="B312" s="318"/>
      <c r="C312" s="318"/>
      <c r="D312" s="318"/>
      <c r="E312" s="319"/>
    </row>
    <row r="313" spans="1:4" s="470" customFormat="1" ht="35.25" customHeight="1">
      <c r="A313" s="577" t="s">
        <v>185</v>
      </c>
      <c r="B313" s="577"/>
      <c r="C313" s="577"/>
      <c r="D313" s="577"/>
    </row>
    <row r="314" spans="1:6" s="473" customFormat="1" ht="15.75">
      <c r="A314" s="471"/>
      <c r="B314" s="472"/>
      <c r="C314" s="471"/>
      <c r="D314" s="471"/>
      <c r="E314" s="319"/>
      <c r="F314" s="317"/>
    </row>
    <row r="315" spans="1:6" s="476" customFormat="1" ht="18" customHeight="1">
      <c r="A315" s="474" t="s">
        <v>186</v>
      </c>
      <c r="B315" s="475"/>
      <c r="E315" s="477"/>
      <c r="F315" s="478"/>
    </row>
    <row r="316" spans="1:6" s="327" customFormat="1" ht="15.75">
      <c r="A316" s="574"/>
      <c r="B316" s="574"/>
      <c r="C316" s="574"/>
      <c r="D316" s="574"/>
      <c r="E316" s="385"/>
      <c r="F316" s="317"/>
    </row>
    <row r="317" spans="1:2" s="482" customFormat="1" ht="15.75">
      <c r="A317" s="480" t="s">
        <v>187</v>
      </c>
      <c r="B317" s="481"/>
    </row>
    <row r="318" spans="1:2" s="482" customFormat="1" ht="9.75" customHeight="1">
      <c r="A318" s="480"/>
      <c r="B318" s="481"/>
    </row>
    <row r="319" spans="1:3" s="485" customFormat="1" ht="15.75">
      <c r="A319" s="480" t="s">
        <v>188</v>
      </c>
      <c r="B319" s="483"/>
      <c r="C319" s="484"/>
    </row>
    <row r="320" spans="1:3" s="485" customFormat="1" ht="15.75">
      <c r="A320" s="486" t="s">
        <v>189</v>
      </c>
      <c r="B320" s="483"/>
      <c r="C320" s="484"/>
    </row>
    <row r="321" spans="1:4" s="485" customFormat="1" ht="37.5" customHeight="1">
      <c r="A321" s="576" t="s">
        <v>190</v>
      </c>
      <c r="B321" s="576"/>
      <c r="C321" s="576"/>
      <c r="D321" s="576"/>
    </row>
    <row r="322" spans="1:6" s="327" customFormat="1" ht="15.75">
      <c r="A322" s="574"/>
      <c r="B322" s="574"/>
      <c r="C322" s="574"/>
      <c r="D322" s="574"/>
      <c r="E322" s="385"/>
      <c r="F322" s="317"/>
    </row>
    <row r="323" spans="1:2" s="482" customFormat="1" ht="15.75">
      <c r="A323" s="480" t="s">
        <v>191</v>
      </c>
      <c r="B323" s="481"/>
    </row>
    <row r="324" spans="1:2" s="482" customFormat="1" ht="9.75" customHeight="1">
      <c r="A324" s="480"/>
      <c r="B324" s="481"/>
    </row>
    <row r="325" spans="1:3" s="485" customFormat="1" ht="15.75">
      <c r="A325" s="480" t="s">
        <v>192</v>
      </c>
      <c r="B325" s="483"/>
      <c r="C325" s="484"/>
    </row>
    <row r="326" spans="1:3" s="485" customFormat="1" ht="15.75">
      <c r="A326" s="486" t="s">
        <v>189</v>
      </c>
      <c r="B326" s="483"/>
      <c r="C326" s="484"/>
    </row>
    <row r="327" spans="1:4" s="485" customFormat="1" ht="37.5" customHeight="1">
      <c r="A327" s="576" t="s">
        <v>193</v>
      </c>
      <c r="B327" s="576"/>
      <c r="C327" s="576"/>
      <c r="D327" s="576"/>
    </row>
    <row r="328" spans="1:6" s="327" customFormat="1" ht="15.75">
      <c r="A328" s="574"/>
      <c r="B328" s="574"/>
      <c r="C328" s="574"/>
      <c r="D328" s="574"/>
      <c r="E328" s="385"/>
      <c r="F328" s="317"/>
    </row>
    <row r="329" spans="1:2" s="482" customFormat="1" ht="15.75">
      <c r="A329" s="480" t="s">
        <v>194</v>
      </c>
      <c r="B329" s="481"/>
    </row>
    <row r="330" spans="1:2" s="482" customFormat="1" ht="9.75" customHeight="1">
      <c r="A330" s="480"/>
      <c r="B330" s="481"/>
    </row>
    <row r="331" spans="1:3" s="485" customFormat="1" ht="15.75">
      <c r="A331" s="480" t="s">
        <v>195</v>
      </c>
      <c r="B331" s="483"/>
      <c r="C331" s="484"/>
    </row>
    <row r="332" spans="1:3" s="485" customFormat="1" ht="15.75">
      <c r="A332" s="486" t="s">
        <v>189</v>
      </c>
      <c r="B332" s="483"/>
      <c r="C332" s="484"/>
    </row>
    <row r="333" spans="1:4" s="485" customFormat="1" ht="45" customHeight="1">
      <c r="A333" s="576" t="s">
        <v>196</v>
      </c>
      <c r="B333" s="576"/>
      <c r="C333" s="576"/>
      <c r="D333" s="576"/>
    </row>
    <row r="334" spans="1:6" s="327" customFormat="1" ht="15.75">
      <c r="A334" s="574"/>
      <c r="B334" s="574"/>
      <c r="C334" s="574"/>
      <c r="D334" s="574"/>
      <c r="E334" s="385"/>
      <c r="F334" s="317"/>
    </row>
    <row r="335" spans="1:3" s="485" customFormat="1" ht="15.75">
      <c r="A335" s="480" t="s">
        <v>197</v>
      </c>
      <c r="B335" s="483"/>
      <c r="C335" s="484"/>
    </row>
    <row r="336" spans="1:3" s="485" customFormat="1" ht="15.75">
      <c r="A336" s="486" t="s">
        <v>189</v>
      </c>
      <c r="B336" s="483"/>
      <c r="C336" s="484"/>
    </row>
    <row r="337" spans="1:4" s="485" customFormat="1" ht="45" customHeight="1">
      <c r="A337" s="576" t="s">
        <v>198</v>
      </c>
      <c r="B337" s="576"/>
      <c r="C337" s="576"/>
      <c r="D337" s="576"/>
    </row>
    <row r="338" spans="1:4" s="485" customFormat="1" ht="15.75">
      <c r="A338" s="487"/>
      <c r="B338" s="487"/>
      <c r="C338" s="487"/>
      <c r="D338" s="487"/>
    </row>
    <row r="339" spans="1:3" s="485" customFormat="1" ht="15.75">
      <c r="A339" s="480" t="s">
        <v>199</v>
      </c>
      <c r="B339" s="483"/>
      <c r="C339" s="484"/>
    </row>
    <row r="340" spans="1:3" s="485" customFormat="1" ht="15.75">
      <c r="A340" s="486" t="s">
        <v>200</v>
      </c>
      <c r="B340" s="483"/>
      <c r="C340" s="484"/>
    </row>
    <row r="341" spans="1:4" s="485" customFormat="1" ht="45" customHeight="1">
      <c r="A341" s="576" t="s">
        <v>201</v>
      </c>
      <c r="B341" s="576"/>
      <c r="C341" s="576"/>
      <c r="D341" s="576"/>
    </row>
    <row r="342" spans="1:4" s="485" customFormat="1" ht="15.75">
      <c r="A342" s="487"/>
      <c r="B342" s="487"/>
      <c r="C342" s="487"/>
      <c r="D342" s="487"/>
    </row>
    <row r="343" spans="1:2" s="482" customFormat="1" ht="15.75">
      <c r="A343" s="480" t="s">
        <v>202</v>
      </c>
      <c r="B343" s="481"/>
    </row>
    <row r="344" spans="1:2" s="482" customFormat="1" ht="9.75" customHeight="1">
      <c r="A344" s="480"/>
      <c r="B344" s="481"/>
    </row>
    <row r="345" spans="1:3" s="485" customFormat="1" ht="15.75">
      <c r="A345" s="480" t="s">
        <v>203</v>
      </c>
      <c r="B345" s="483"/>
      <c r="C345" s="484"/>
    </row>
    <row r="346" spans="1:3" s="485" customFormat="1" ht="15.75">
      <c r="A346" s="486" t="s">
        <v>189</v>
      </c>
      <c r="B346" s="483"/>
      <c r="C346" s="484"/>
    </row>
    <row r="347" spans="1:4" s="485" customFormat="1" ht="48" customHeight="1">
      <c r="A347" s="576" t="s">
        <v>204</v>
      </c>
      <c r="B347" s="576"/>
      <c r="C347" s="576"/>
      <c r="D347" s="576"/>
    </row>
    <row r="348" spans="1:4" s="489" customFormat="1" ht="15.75">
      <c r="A348" s="488"/>
      <c r="B348" s="488"/>
      <c r="C348" s="488"/>
      <c r="D348" s="488"/>
    </row>
    <row r="349" spans="1:2" s="482" customFormat="1" ht="15.75">
      <c r="A349" s="480" t="s">
        <v>205</v>
      </c>
      <c r="B349" s="481"/>
    </row>
    <row r="350" spans="1:2" s="492" customFormat="1" ht="9.75" customHeight="1">
      <c r="A350" s="490"/>
      <c r="B350" s="491"/>
    </row>
    <row r="351" spans="1:3" s="485" customFormat="1" ht="15.75">
      <c r="A351" s="480" t="s">
        <v>206</v>
      </c>
      <c r="B351" s="483"/>
      <c r="C351" s="484"/>
    </row>
    <row r="352" spans="1:3" s="489" customFormat="1" ht="15.75">
      <c r="A352" s="486" t="s">
        <v>189</v>
      </c>
      <c r="B352" s="493"/>
      <c r="C352" s="494"/>
    </row>
    <row r="353" spans="1:4" s="485" customFormat="1" ht="36.75" customHeight="1">
      <c r="A353" s="576" t="s">
        <v>207</v>
      </c>
      <c r="B353" s="576"/>
      <c r="C353" s="576"/>
      <c r="D353" s="576"/>
    </row>
    <row r="354" spans="1:4" s="485" customFormat="1" ht="15.75">
      <c r="A354" s="487"/>
      <c r="B354" s="487"/>
      <c r="C354" s="487"/>
      <c r="D354" s="487"/>
    </row>
    <row r="355" spans="1:2" s="482" customFormat="1" ht="15.75">
      <c r="A355" s="480" t="s">
        <v>208</v>
      </c>
      <c r="B355" s="481"/>
    </row>
    <row r="356" spans="1:2" s="492" customFormat="1" ht="9.75" customHeight="1">
      <c r="A356" s="490"/>
      <c r="B356" s="491"/>
    </row>
    <row r="357" spans="1:3" s="485" customFormat="1" ht="15.75">
      <c r="A357" s="480" t="s">
        <v>209</v>
      </c>
      <c r="B357" s="483"/>
      <c r="C357" s="484"/>
    </row>
    <row r="358" spans="1:3" s="485" customFormat="1" ht="15.75">
      <c r="A358" s="486" t="s">
        <v>210</v>
      </c>
      <c r="B358" s="483"/>
      <c r="C358" s="484"/>
    </row>
    <row r="359" spans="1:4" s="489" customFormat="1" ht="36.75" customHeight="1">
      <c r="A359" s="576" t="s">
        <v>211</v>
      </c>
      <c r="B359" s="576"/>
      <c r="C359" s="576"/>
      <c r="D359" s="576"/>
    </row>
    <row r="360" spans="1:4" s="485" customFormat="1" ht="15.75">
      <c r="A360" s="487"/>
      <c r="B360" s="487"/>
      <c r="C360" s="487"/>
      <c r="D360" s="487"/>
    </row>
    <row r="361" spans="1:2" s="482" customFormat="1" ht="15.75">
      <c r="A361" s="480" t="s">
        <v>213</v>
      </c>
      <c r="B361" s="481"/>
    </row>
    <row r="362" spans="1:2" s="482" customFormat="1" ht="9.75" customHeight="1">
      <c r="A362" s="480"/>
      <c r="B362" s="481"/>
    </row>
    <row r="363" spans="1:3" s="485" customFormat="1" ht="15.75">
      <c r="A363" s="480" t="s">
        <v>214</v>
      </c>
      <c r="B363" s="483"/>
      <c r="C363" s="484"/>
    </row>
    <row r="364" spans="1:3" s="485" customFormat="1" ht="15.75">
      <c r="A364" s="486" t="s">
        <v>189</v>
      </c>
      <c r="B364" s="483"/>
      <c r="C364" s="484"/>
    </row>
    <row r="365" spans="1:4" s="485" customFormat="1" ht="37.5" customHeight="1">
      <c r="A365" s="576" t="s">
        <v>215</v>
      </c>
      <c r="B365" s="576"/>
      <c r="C365" s="576"/>
      <c r="D365" s="576"/>
    </row>
    <row r="366" spans="1:6" s="327" customFormat="1" ht="15.75">
      <c r="A366" s="574"/>
      <c r="B366" s="574"/>
      <c r="C366" s="574"/>
      <c r="D366" s="574"/>
      <c r="E366" s="385"/>
      <c r="F366" s="317"/>
    </row>
    <row r="367" spans="1:6" s="476" customFormat="1" ht="18" customHeight="1">
      <c r="A367" s="474" t="s">
        <v>216</v>
      </c>
      <c r="B367" s="475"/>
      <c r="E367" s="477"/>
      <c r="F367" s="478"/>
    </row>
    <row r="368" spans="1:6" s="327" customFormat="1" ht="15.75" customHeight="1">
      <c r="A368" s="574" t="s">
        <v>217</v>
      </c>
      <c r="B368" s="574"/>
      <c r="C368" s="574"/>
      <c r="D368" s="574"/>
      <c r="E368" s="385"/>
      <c r="F368" s="317"/>
    </row>
    <row r="369" spans="1:6" s="327" customFormat="1" ht="15.75" customHeight="1">
      <c r="A369" s="479"/>
      <c r="B369" s="495"/>
      <c r="C369" s="479"/>
      <c r="D369" s="479"/>
      <c r="E369" s="385"/>
      <c r="F369" s="317"/>
    </row>
    <row r="370" spans="1:6" s="476" customFormat="1" ht="36" customHeight="1">
      <c r="A370" s="575" t="s">
        <v>218</v>
      </c>
      <c r="B370" s="575"/>
      <c r="C370" s="575"/>
      <c r="D370" s="575"/>
      <c r="E370" s="477"/>
      <c r="F370" s="478"/>
    </row>
    <row r="371" spans="1:6" s="327" customFormat="1" ht="15.75" customHeight="1">
      <c r="A371" s="574" t="s">
        <v>219</v>
      </c>
      <c r="B371" s="574"/>
      <c r="C371" s="574"/>
      <c r="D371" s="574"/>
      <c r="E371" s="385"/>
      <c r="F371" s="317"/>
    </row>
    <row r="372" spans="1:6" s="327" customFormat="1" ht="15.75" customHeight="1">
      <c r="A372" s="479"/>
      <c r="B372" s="495"/>
      <c r="C372" s="479"/>
      <c r="D372" s="479"/>
      <c r="E372" s="385"/>
      <c r="F372" s="317"/>
    </row>
    <row r="373" spans="1:6" s="476" customFormat="1" ht="18" customHeight="1">
      <c r="A373" s="474" t="s">
        <v>220</v>
      </c>
      <c r="B373" s="475"/>
      <c r="E373" s="477"/>
      <c r="F373" s="478"/>
    </row>
    <row r="374" spans="1:6" s="327" customFormat="1" ht="15.75">
      <c r="A374" s="574" t="s">
        <v>221</v>
      </c>
      <c r="B374" s="573"/>
      <c r="C374" s="573"/>
      <c r="D374" s="573"/>
      <c r="E374" s="385"/>
      <c r="F374" s="317"/>
    </row>
    <row r="375" spans="1:6" s="327" customFormat="1" ht="15.75">
      <c r="A375" s="479"/>
      <c r="B375" s="497"/>
      <c r="C375" s="496"/>
      <c r="D375" s="496"/>
      <c r="E375" s="385"/>
      <c r="F375" s="317"/>
    </row>
    <row r="376" spans="1:6" s="476" customFormat="1" ht="36.75" customHeight="1">
      <c r="A376" s="575" t="s">
        <v>222</v>
      </c>
      <c r="B376" s="575"/>
      <c r="C376" s="575"/>
      <c r="D376" s="575"/>
      <c r="E376" s="477"/>
      <c r="F376" s="478"/>
    </row>
    <row r="377" spans="1:6" s="327" customFormat="1" ht="15.75">
      <c r="A377" s="574" t="s">
        <v>223</v>
      </c>
      <c r="B377" s="573"/>
      <c r="C377" s="573"/>
      <c r="D377" s="573"/>
      <c r="E377" s="385"/>
      <c r="F377" s="317"/>
    </row>
    <row r="378" spans="1:6" s="327" customFormat="1" ht="15.75">
      <c r="A378" s="479"/>
      <c r="B378" s="497"/>
      <c r="C378" s="496"/>
      <c r="D378" s="496"/>
      <c r="E378" s="385"/>
      <c r="F378" s="317"/>
    </row>
    <row r="379" spans="1:6" s="476" customFormat="1" ht="39.75" customHeight="1">
      <c r="A379" s="575" t="s">
        <v>224</v>
      </c>
      <c r="B379" s="575"/>
      <c r="C379" s="575"/>
      <c r="D379" s="575"/>
      <c r="E379" s="477"/>
      <c r="F379" s="478"/>
    </row>
    <row r="380" spans="1:6" s="327" customFormat="1" ht="31.5" customHeight="1">
      <c r="A380" s="574" t="s">
        <v>225</v>
      </c>
      <c r="B380" s="573"/>
      <c r="C380" s="573"/>
      <c r="D380" s="573"/>
      <c r="E380" s="385"/>
      <c r="F380" s="317"/>
    </row>
    <row r="381" spans="1:6" s="327" customFormat="1" ht="31.5" customHeight="1">
      <c r="A381" s="479"/>
      <c r="B381" s="497"/>
      <c r="C381" s="496"/>
      <c r="D381" s="496"/>
      <c r="E381" s="385"/>
      <c r="F381" s="317"/>
    </row>
    <row r="382" spans="1:6" s="476" customFormat="1" ht="34.5" customHeight="1">
      <c r="A382" s="575" t="s">
        <v>226</v>
      </c>
      <c r="B382" s="575"/>
      <c r="C382" s="575"/>
      <c r="D382" s="575"/>
      <c r="E382" s="477"/>
      <c r="F382" s="478"/>
    </row>
    <row r="383" spans="1:6" s="327" customFormat="1" ht="31.5" customHeight="1">
      <c r="A383" s="574" t="s">
        <v>227</v>
      </c>
      <c r="B383" s="573"/>
      <c r="C383" s="573"/>
      <c r="D383" s="573"/>
      <c r="E383" s="385"/>
      <c r="F383" s="317"/>
    </row>
    <row r="385" ht="15.75">
      <c r="A385" s="474" t="s">
        <v>228</v>
      </c>
    </row>
    <row r="386" spans="1:6" s="327" customFormat="1" ht="15.75">
      <c r="A386" s="574" t="s">
        <v>229</v>
      </c>
      <c r="B386" s="573"/>
      <c r="C386" s="573"/>
      <c r="D386" s="573"/>
      <c r="E386" s="385"/>
      <c r="F386" s="317"/>
    </row>
    <row r="387" spans="1:6" s="327" customFormat="1" ht="15.75">
      <c r="A387" s="573" t="s">
        <v>230</v>
      </c>
      <c r="B387" s="573"/>
      <c r="C387" s="573"/>
      <c r="D387" s="573"/>
      <c r="E387" s="385"/>
      <c r="F387" s="317"/>
    </row>
  </sheetData>
  <mergeCells count="37">
    <mergeCell ref="A106:C106"/>
    <mergeCell ref="A190:C190"/>
    <mergeCell ref="A192:C192"/>
    <mergeCell ref="A195:C195"/>
    <mergeCell ref="A197:C197"/>
    <mergeCell ref="A199:C199"/>
    <mergeCell ref="A253:C253"/>
    <mergeCell ref="A291:C291"/>
    <mergeCell ref="A293:C293"/>
    <mergeCell ref="A311:D311"/>
    <mergeCell ref="A313:D313"/>
    <mergeCell ref="A316:D316"/>
    <mergeCell ref="A321:D321"/>
    <mergeCell ref="A322:D322"/>
    <mergeCell ref="A327:D327"/>
    <mergeCell ref="A328:D328"/>
    <mergeCell ref="A333:D333"/>
    <mergeCell ref="A334:D334"/>
    <mergeCell ref="A337:D337"/>
    <mergeCell ref="A341:D341"/>
    <mergeCell ref="A347:D347"/>
    <mergeCell ref="A353:D353"/>
    <mergeCell ref="A359:D359"/>
    <mergeCell ref="A365:D365"/>
    <mergeCell ref="A366:D366"/>
    <mergeCell ref="A368:D368"/>
    <mergeCell ref="A370:D370"/>
    <mergeCell ref="A371:D371"/>
    <mergeCell ref="A374:D374"/>
    <mergeCell ref="A376:D376"/>
    <mergeCell ref="A377:D377"/>
    <mergeCell ref="A379:D379"/>
    <mergeCell ref="A387:D387"/>
    <mergeCell ref="A380:D380"/>
    <mergeCell ref="A382:D382"/>
    <mergeCell ref="A383:D383"/>
    <mergeCell ref="A386:D38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550"/>
  <sheetViews>
    <sheetView tabSelected="1" view="pageBreakPreview" zoomScale="75" zoomScaleNormal="75" zoomScaleSheetLayoutView="75" workbookViewId="0" topLeftCell="A1">
      <pane ySplit="18" topLeftCell="BM19" activePane="bottomLeft" state="frozen"/>
      <selection pane="topLeft" activeCell="A1" sqref="A1"/>
      <selection pane="bottomLeft" activeCell="N10" sqref="N10"/>
    </sheetView>
  </sheetViews>
  <sheetFormatPr defaultColWidth="9.00390625" defaultRowHeight="12.75"/>
  <cols>
    <col min="1" max="1" width="8.375" style="2" customWidth="1"/>
    <col min="2" max="2" width="35.00390625" style="3" customWidth="1"/>
    <col min="3" max="3" width="44.625" style="14" customWidth="1"/>
    <col min="4" max="4" width="12.625" style="15" hidden="1" customWidth="1"/>
    <col min="5" max="5" width="19.875" style="16" hidden="1" customWidth="1"/>
    <col min="6" max="6" width="15.875" style="10" hidden="1" customWidth="1"/>
    <col min="7" max="7" width="14.375" style="8" hidden="1" customWidth="1"/>
    <col min="8" max="8" width="15.875" style="10" hidden="1" customWidth="1"/>
    <col min="9" max="9" width="14.375" style="8" hidden="1" customWidth="1"/>
    <col min="10" max="13" width="15.25390625" style="10" hidden="1" customWidth="1"/>
    <col min="14" max="16" width="15.25390625" style="10" customWidth="1"/>
    <col min="17" max="17" width="9.125" style="10" customWidth="1"/>
    <col min="18" max="18" width="11.625" style="10" bestFit="1" customWidth="1"/>
    <col min="19" max="19" width="9.125" style="10" customWidth="1"/>
    <col min="20" max="20" width="13.125" style="10" bestFit="1" customWidth="1"/>
    <col min="21" max="16384" width="9.125" style="10" customWidth="1"/>
  </cols>
  <sheetData>
    <row r="1" spans="1:16" ht="12.75">
      <c r="A1" s="2" t="s">
        <v>149</v>
      </c>
      <c r="C1" s="4"/>
      <c r="D1" s="5"/>
      <c r="E1" s="6"/>
      <c r="F1" s="7"/>
      <c r="H1" s="9"/>
      <c r="K1" s="9"/>
      <c r="L1" s="9"/>
      <c r="M1" s="9"/>
      <c r="N1" s="9"/>
      <c r="O1" s="9"/>
      <c r="P1" s="9" t="s">
        <v>55</v>
      </c>
    </row>
    <row r="2" spans="3:16" ht="12.75">
      <c r="C2" s="4"/>
      <c r="D2" s="5"/>
      <c r="E2" s="6"/>
      <c r="F2" s="7"/>
      <c r="H2" s="9"/>
      <c r="K2" s="9"/>
      <c r="L2" s="9"/>
      <c r="M2" s="9"/>
      <c r="N2" s="9"/>
      <c r="O2" s="9"/>
      <c r="P2" s="9" t="s">
        <v>301</v>
      </c>
    </row>
    <row r="3" spans="3:16" ht="12.75">
      <c r="C3" s="4"/>
      <c r="D3" s="5"/>
      <c r="E3" s="6"/>
      <c r="F3" s="7"/>
      <c r="H3" s="9"/>
      <c r="K3" s="9"/>
      <c r="L3" s="9"/>
      <c r="M3" s="9"/>
      <c r="N3" s="9"/>
      <c r="O3" s="9"/>
      <c r="P3" s="9"/>
    </row>
    <row r="4" spans="3:16" ht="12.75">
      <c r="C4" s="4"/>
      <c r="D4" s="11"/>
      <c r="E4" s="12"/>
      <c r="F4" s="13"/>
      <c r="H4" s="9"/>
      <c r="K4" s="9"/>
      <c r="L4" s="9"/>
      <c r="M4" s="9"/>
      <c r="N4" s="9"/>
      <c r="O4" s="9"/>
      <c r="P4" s="9"/>
    </row>
    <row r="5" spans="6:16" ht="12.75" hidden="1">
      <c r="F5" s="8"/>
      <c r="H5" s="17"/>
      <c r="J5" s="17"/>
      <c r="K5" s="17"/>
      <c r="L5" s="17"/>
      <c r="M5" s="17" t="s">
        <v>815</v>
      </c>
      <c r="N5" s="17"/>
      <c r="O5" s="17" t="s">
        <v>815</v>
      </c>
      <c r="P5" s="17"/>
    </row>
    <row r="6" spans="6:16" ht="12.75" customHeight="1" hidden="1">
      <c r="F6" s="18"/>
      <c r="H6" s="18"/>
      <c r="J6" s="18"/>
      <c r="K6" s="18"/>
      <c r="L6" s="18"/>
      <c r="M6" s="18"/>
      <c r="N6" s="18"/>
      <c r="O6" s="18"/>
      <c r="P6" s="18"/>
    </row>
    <row r="7" spans="2:15" ht="15.75">
      <c r="B7" s="19" t="s">
        <v>56</v>
      </c>
      <c r="C7" s="20"/>
      <c r="D7" s="21"/>
      <c r="E7" s="20"/>
      <c r="F7" s="10">
        <f>G4</f>
        <v>0</v>
      </c>
      <c r="I7" s="13">
        <f>'[2]zał.1a_do mat.obj'!F11</f>
        <v>2301192</v>
      </c>
      <c r="M7" s="16"/>
      <c r="O7" s="16"/>
    </row>
    <row r="8" spans="1:16" ht="12.75" customHeight="1" hidden="1">
      <c r="A8" s="20"/>
      <c r="B8" s="22"/>
      <c r="C8" s="23"/>
      <c r="F8" s="24"/>
      <c r="G8" s="13">
        <f>SUM(F14+G14)</f>
        <v>2234656</v>
      </c>
      <c r="H8" s="24"/>
      <c r="I8" s="13" t="e">
        <f>SUM(H14+I14)</f>
        <v>#REF!</v>
      </c>
      <c r="J8" s="24"/>
      <c r="K8" s="24"/>
      <c r="L8" s="24"/>
      <c r="M8" s="24"/>
      <c r="N8" s="24"/>
      <c r="O8" s="24"/>
      <c r="P8" s="24"/>
    </row>
    <row r="9" spans="1:3" ht="12.75" customHeight="1" hidden="1">
      <c r="A9" s="20"/>
      <c r="B9" s="22"/>
      <c r="C9" s="23"/>
    </row>
    <row r="10" spans="6:16" ht="13.5" thickBot="1">
      <c r="F10" s="18"/>
      <c r="H10" s="18"/>
      <c r="J10" s="18"/>
      <c r="K10" s="18"/>
      <c r="L10" s="18"/>
      <c r="M10" s="18" t="s">
        <v>1</v>
      </c>
      <c r="N10" s="18"/>
      <c r="O10" s="18"/>
      <c r="P10" s="18" t="s">
        <v>57</v>
      </c>
    </row>
    <row r="11" spans="1:16" s="2" customFormat="1" ht="22.5" customHeight="1" thickBot="1">
      <c r="A11" s="25" t="s">
        <v>538</v>
      </c>
      <c r="B11" s="25" t="s">
        <v>58</v>
      </c>
      <c r="C11" s="578" t="s">
        <v>59</v>
      </c>
      <c r="D11" s="597" t="s">
        <v>60</v>
      </c>
      <c r="E11" s="578" t="s">
        <v>61</v>
      </c>
      <c r="F11" s="578" t="s">
        <v>62</v>
      </c>
      <c r="G11" s="582" t="s">
        <v>63</v>
      </c>
      <c r="H11" s="568" t="s">
        <v>64</v>
      </c>
      <c r="I11" s="582" t="s">
        <v>65</v>
      </c>
      <c r="J11" s="578" t="s">
        <v>49</v>
      </c>
      <c r="K11" s="578" t="s">
        <v>268</v>
      </c>
      <c r="L11" s="578" t="s">
        <v>49</v>
      </c>
      <c r="M11" s="578" t="s">
        <v>268</v>
      </c>
      <c r="N11" s="578" t="s">
        <v>290</v>
      </c>
      <c r="O11" s="578" t="s">
        <v>268</v>
      </c>
      <c r="P11" s="578" t="s">
        <v>470</v>
      </c>
    </row>
    <row r="12" spans="1:18" s="2" customFormat="1" ht="13.5" thickBot="1">
      <c r="A12" s="27" t="s">
        <v>540</v>
      </c>
      <c r="B12" s="28" t="s">
        <v>66</v>
      </c>
      <c r="C12" s="596"/>
      <c r="D12" s="598"/>
      <c r="E12" s="579"/>
      <c r="F12" s="579"/>
      <c r="G12" s="583"/>
      <c r="H12" s="569"/>
      <c r="I12" s="583"/>
      <c r="J12" s="579"/>
      <c r="K12" s="579"/>
      <c r="L12" s="579"/>
      <c r="M12" s="579"/>
      <c r="N12" s="579"/>
      <c r="O12" s="579"/>
      <c r="P12" s="579"/>
      <c r="R12" s="550">
        <f>N14-P14</f>
        <v>0</v>
      </c>
    </row>
    <row r="13" spans="1:16" s="35" customFormat="1" ht="18.75" customHeight="1" thickBot="1">
      <c r="A13" s="29">
        <v>1</v>
      </c>
      <c r="B13" s="30">
        <v>2</v>
      </c>
      <c r="C13" s="31">
        <v>3</v>
      </c>
      <c r="D13" s="32">
        <v>4</v>
      </c>
      <c r="E13" s="29">
        <v>5</v>
      </c>
      <c r="F13" s="29"/>
      <c r="G13" s="33"/>
      <c r="H13" s="34">
        <v>4</v>
      </c>
      <c r="I13" s="33"/>
      <c r="J13" s="34">
        <v>4</v>
      </c>
      <c r="K13" s="34">
        <v>5</v>
      </c>
      <c r="L13" s="34">
        <v>4</v>
      </c>
      <c r="M13" s="34">
        <v>5</v>
      </c>
      <c r="N13" s="34">
        <v>6</v>
      </c>
      <c r="O13" s="34">
        <v>5</v>
      </c>
      <c r="P13" s="34">
        <v>6</v>
      </c>
    </row>
    <row r="14" spans="1:20" s="39" customFormat="1" ht="16.5" thickBot="1">
      <c r="A14" s="594" t="s">
        <v>67</v>
      </c>
      <c r="B14" s="599"/>
      <c r="C14" s="600"/>
      <c r="D14" s="36"/>
      <c r="E14" s="37"/>
      <c r="F14" s="38">
        <f aca="true" t="shared" si="0" ref="F14:P14">F15+F16</f>
        <v>2199056</v>
      </c>
      <c r="G14" s="38">
        <f>G15+G16</f>
        <v>35600</v>
      </c>
      <c r="H14" s="38">
        <f t="shared" si="0"/>
        <v>2234656</v>
      </c>
      <c r="I14" s="38">
        <f t="shared" si="0"/>
        <v>66536</v>
      </c>
      <c r="J14" s="38">
        <f t="shared" si="0"/>
        <v>2301192</v>
      </c>
      <c r="K14" s="38">
        <f t="shared" si="0"/>
        <v>0</v>
      </c>
      <c r="L14" s="38">
        <f t="shared" si="0"/>
        <v>2301192</v>
      </c>
      <c r="M14" s="38">
        <f>M15+M16</f>
        <v>542623</v>
      </c>
      <c r="N14" s="38">
        <f t="shared" si="0"/>
        <v>2843815</v>
      </c>
      <c r="O14" s="38">
        <f t="shared" si="0"/>
        <v>0</v>
      </c>
      <c r="P14" s="38">
        <f t="shared" si="0"/>
        <v>2843815</v>
      </c>
      <c r="T14" s="551">
        <f>N77+N177+N184+N247+N307+N313+N329+N342</f>
        <v>992562</v>
      </c>
    </row>
    <row r="15" spans="1:16" s="39" customFormat="1" ht="16.5" thickBot="1">
      <c r="A15" s="594" t="s">
        <v>68</v>
      </c>
      <c r="B15" s="595"/>
      <c r="C15" s="595"/>
      <c r="D15" s="40"/>
      <c r="E15" s="41"/>
      <c r="F15" s="38">
        <f>F17+F46+F52+F75+F344+F369+F372+F389+F422+F444</f>
        <v>1585184</v>
      </c>
      <c r="G15" s="38">
        <v>21600</v>
      </c>
      <c r="H15" s="38">
        <f aca="true" t="shared" si="1" ref="H15:M15">H17+H46+H52+H75+H344+H372+H389+H422+H444+H369</f>
        <v>1606784</v>
      </c>
      <c r="I15" s="38">
        <f t="shared" si="1"/>
        <v>36536</v>
      </c>
      <c r="J15" s="38">
        <f t="shared" si="1"/>
        <v>1643320</v>
      </c>
      <c r="K15" s="38">
        <f t="shared" si="1"/>
        <v>0</v>
      </c>
      <c r="L15" s="38">
        <f t="shared" si="1"/>
        <v>1643320</v>
      </c>
      <c r="M15" s="38">
        <f t="shared" si="1"/>
        <v>312723</v>
      </c>
      <c r="N15" s="38">
        <f>1643320+M15</f>
        <v>1956043</v>
      </c>
      <c r="O15" s="38">
        <f>O17+O46+O52+O75+O344+O372+O389+O422+O444+O369</f>
        <v>0</v>
      </c>
      <c r="P15" s="38">
        <f>N15+O15</f>
        <v>1956043</v>
      </c>
    </row>
    <row r="16" spans="1:16" s="39" customFormat="1" ht="16.5" thickBot="1">
      <c r="A16" s="594" t="s">
        <v>69</v>
      </c>
      <c r="B16" s="595"/>
      <c r="C16" s="595"/>
      <c r="D16" s="42"/>
      <c r="E16" s="43"/>
      <c r="F16" s="44">
        <f aca="true" t="shared" si="2" ref="F16:L16">F450</f>
        <v>613872</v>
      </c>
      <c r="G16" s="44">
        <f t="shared" si="2"/>
        <v>14000</v>
      </c>
      <c r="H16" s="44">
        <f t="shared" si="2"/>
        <v>627872</v>
      </c>
      <c r="I16" s="44">
        <f t="shared" si="2"/>
        <v>30000</v>
      </c>
      <c r="J16" s="44">
        <f t="shared" si="2"/>
        <v>657872</v>
      </c>
      <c r="K16" s="44">
        <f t="shared" si="2"/>
        <v>0</v>
      </c>
      <c r="L16" s="38">
        <f t="shared" si="2"/>
        <v>657872</v>
      </c>
      <c r="M16" s="44">
        <f>M450</f>
        <v>229900</v>
      </c>
      <c r="N16" s="44">
        <f>N450</f>
        <v>887772</v>
      </c>
      <c r="O16" s="44">
        <f>O450</f>
        <v>0</v>
      </c>
      <c r="P16" s="44">
        <f>P450</f>
        <v>887772</v>
      </c>
    </row>
    <row r="17" spans="1:16" ht="16.5" customHeight="1" thickBot="1">
      <c r="A17" s="27">
        <v>600</v>
      </c>
      <c r="B17" s="45" t="s">
        <v>70</v>
      </c>
      <c r="C17" s="46"/>
      <c r="D17" s="47"/>
      <c r="E17" s="48"/>
      <c r="F17" s="49">
        <f aca="true" t="shared" si="3" ref="F17:J18">F18</f>
        <v>335640</v>
      </c>
      <c r="G17" s="49">
        <f t="shared" si="3"/>
        <v>0</v>
      </c>
      <c r="H17" s="49">
        <f t="shared" si="3"/>
        <v>335640</v>
      </c>
      <c r="I17" s="49">
        <f t="shared" si="3"/>
        <v>9000</v>
      </c>
      <c r="J17" s="49">
        <f t="shared" si="3"/>
        <v>344640</v>
      </c>
      <c r="K17" s="49">
        <f aca="true" t="shared" si="4" ref="K17:P18">K18</f>
        <v>0</v>
      </c>
      <c r="L17" s="512">
        <f t="shared" si="4"/>
        <v>344640</v>
      </c>
      <c r="M17" s="49">
        <f t="shared" si="4"/>
        <v>40000</v>
      </c>
      <c r="N17" s="49">
        <f t="shared" si="4"/>
        <v>384640</v>
      </c>
      <c r="O17" s="49">
        <f t="shared" si="4"/>
        <v>0</v>
      </c>
      <c r="P17" s="49">
        <f t="shared" si="4"/>
        <v>384640</v>
      </c>
    </row>
    <row r="18" spans="1:16" ht="13.5" thickBot="1">
      <c r="A18" s="25">
        <v>60016</v>
      </c>
      <c r="B18" s="50" t="s">
        <v>71</v>
      </c>
      <c r="C18" s="51"/>
      <c r="D18" s="52"/>
      <c r="E18" s="53"/>
      <c r="F18" s="54">
        <f t="shared" si="3"/>
        <v>335640</v>
      </c>
      <c r="G18" s="54">
        <f t="shared" si="3"/>
        <v>0</v>
      </c>
      <c r="H18" s="54">
        <f t="shared" si="3"/>
        <v>335640</v>
      </c>
      <c r="I18" s="54">
        <f t="shared" si="3"/>
        <v>9000</v>
      </c>
      <c r="J18" s="54">
        <f t="shared" si="3"/>
        <v>344640</v>
      </c>
      <c r="K18" s="54">
        <f t="shared" si="4"/>
        <v>0</v>
      </c>
      <c r="L18" s="54">
        <f t="shared" si="4"/>
        <v>344640</v>
      </c>
      <c r="M18" s="54">
        <f t="shared" si="4"/>
        <v>40000</v>
      </c>
      <c r="N18" s="54">
        <f t="shared" si="4"/>
        <v>384640</v>
      </c>
      <c r="O18" s="54">
        <f t="shared" si="4"/>
        <v>0</v>
      </c>
      <c r="P18" s="54">
        <f t="shared" si="4"/>
        <v>384640</v>
      </c>
    </row>
    <row r="19" spans="1:16" s="61" customFormat="1" ht="15" customHeight="1" thickBot="1">
      <c r="A19" s="55"/>
      <c r="B19" s="56" t="s">
        <v>72</v>
      </c>
      <c r="C19" s="57"/>
      <c r="D19" s="58"/>
      <c r="E19" s="59"/>
      <c r="F19" s="60">
        <f aca="true" t="shared" si="5" ref="F19:L19">SUM(F20:F45)</f>
        <v>335640</v>
      </c>
      <c r="G19" s="60">
        <f t="shared" si="5"/>
        <v>0</v>
      </c>
      <c r="H19" s="60">
        <f t="shared" si="5"/>
        <v>335640</v>
      </c>
      <c r="I19" s="60">
        <f t="shared" si="5"/>
        <v>9000</v>
      </c>
      <c r="J19" s="60">
        <f t="shared" si="5"/>
        <v>344640</v>
      </c>
      <c r="K19" s="60">
        <f t="shared" si="5"/>
        <v>0</v>
      </c>
      <c r="L19" s="60">
        <f t="shared" si="5"/>
        <v>344640</v>
      </c>
      <c r="M19" s="60">
        <f>SUM(M20:M45)</f>
        <v>40000</v>
      </c>
      <c r="N19" s="60">
        <f>SUM(N20:N45)</f>
        <v>384640</v>
      </c>
      <c r="O19" s="60">
        <f>SUM(O20:O45)</f>
        <v>0</v>
      </c>
      <c r="P19" s="60">
        <f>SUM(P20:P45)</f>
        <v>384640</v>
      </c>
    </row>
    <row r="20" spans="1:16" ht="38.25">
      <c r="A20" s="62"/>
      <c r="B20" s="63" t="s">
        <v>73</v>
      </c>
      <c r="C20" s="64" t="s">
        <v>74</v>
      </c>
      <c r="D20" s="32">
        <v>4300</v>
      </c>
      <c r="E20" s="65" t="s">
        <v>75</v>
      </c>
      <c r="F20" s="66">
        <v>1800</v>
      </c>
      <c r="G20" s="67"/>
      <c r="H20" s="66">
        <f aca="true" t="shared" si="6" ref="H20:H45">F20+G20</f>
        <v>1800</v>
      </c>
      <c r="I20" s="67"/>
      <c r="J20" s="66">
        <f aca="true" t="shared" si="7" ref="J20:J45">H20+I20</f>
        <v>1800</v>
      </c>
      <c r="K20" s="66"/>
      <c r="L20" s="66">
        <f aca="true" t="shared" si="8" ref="L20:L45">J20+K20</f>
        <v>1800</v>
      </c>
      <c r="M20" s="66"/>
      <c r="N20" s="66">
        <f aca="true" t="shared" si="9" ref="N20:N45">L20+M20</f>
        <v>1800</v>
      </c>
      <c r="O20" s="66"/>
      <c r="P20" s="66">
        <f aca="true" t="shared" si="10" ref="P20:P45">N20+O20</f>
        <v>1800</v>
      </c>
    </row>
    <row r="21" spans="1:16" ht="54.75" customHeight="1">
      <c r="A21" s="68"/>
      <c r="B21" s="69" t="s">
        <v>76</v>
      </c>
      <c r="C21" s="64" t="s">
        <v>77</v>
      </c>
      <c r="D21" s="70">
        <v>4270</v>
      </c>
      <c r="E21" s="65" t="s">
        <v>75</v>
      </c>
      <c r="F21" s="66">
        <v>100000</v>
      </c>
      <c r="G21" s="71"/>
      <c r="H21" s="66">
        <f t="shared" si="6"/>
        <v>100000</v>
      </c>
      <c r="I21" s="71"/>
      <c r="J21" s="66">
        <f t="shared" si="7"/>
        <v>100000</v>
      </c>
      <c r="K21" s="66"/>
      <c r="L21" s="66">
        <f t="shared" si="8"/>
        <v>100000</v>
      </c>
      <c r="M21" s="66"/>
      <c r="N21" s="66">
        <f t="shared" si="9"/>
        <v>100000</v>
      </c>
      <c r="O21" s="66"/>
      <c r="P21" s="66">
        <f t="shared" si="10"/>
        <v>100000</v>
      </c>
    </row>
    <row r="22" spans="1:16" ht="15.75">
      <c r="A22" s="68"/>
      <c r="B22" s="69" t="s">
        <v>78</v>
      </c>
      <c r="C22" s="64" t="s">
        <v>79</v>
      </c>
      <c r="D22" s="70">
        <v>4300</v>
      </c>
      <c r="E22" s="65" t="s">
        <v>75</v>
      </c>
      <c r="F22" s="66">
        <v>4000</v>
      </c>
      <c r="G22" s="71"/>
      <c r="H22" s="66">
        <f t="shared" si="6"/>
        <v>4000</v>
      </c>
      <c r="I22" s="71"/>
      <c r="J22" s="66">
        <f t="shared" si="7"/>
        <v>4000</v>
      </c>
      <c r="K22" s="66"/>
      <c r="L22" s="66">
        <f t="shared" si="8"/>
        <v>4000</v>
      </c>
      <c r="M22" s="66"/>
      <c r="N22" s="66">
        <f t="shared" si="9"/>
        <v>4000</v>
      </c>
      <c r="O22" s="66"/>
      <c r="P22" s="66">
        <f t="shared" si="10"/>
        <v>4000</v>
      </c>
    </row>
    <row r="23" spans="1:16" ht="24.75" customHeight="1">
      <c r="A23" s="68"/>
      <c r="B23" s="69" t="s">
        <v>80</v>
      </c>
      <c r="C23" s="64" t="s">
        <v>81</v>
      </c>
      <c r="D23" s="70">
        <v>4210</v>
      </c>
      <c r="E23" s="65" t="s">
        <v>75</v>
      </c>
      <c r="F23" s="66">
        <v>5000</v>
      </c>
      <c r="G23" s="71"/>
      <c r="H23" s="66">
        <f t="shared" si="6"/>
        <v>5000</v>
      </c>
      <c r="I23" s="71"/>
      <c r="J23" s="66">
        <f t="shared" si="7"/>
        <v>5000</v>
      </c>
      <c r="K23" s="66"/>
      <c r="L23" s="66">
        <f t="shared" si="8"/>
        <v>5000</v>
      </c>
      <c r="M23" s="66"/>
      <c r="N23" s="66">
        <f t="shared" si="9"/>
        <v>5000</v>
      </c>
      <c r="O23" s="66"/>
      <c r="P23" s="66">
        <f t="shared" si="10"/>
        <v>5000</v>
      </c>
    </row>
    <row r="24" spans="1:16" ht="24.75" customHeight="1">
      <c r="A24" s="68"/>
      <c r="B24" s="69" t="s">
        <v>533</v>
      </c>
      <c r="C24" s="64" t="s">
        <v>814</v>
      </c>
      <c r="D24" s="70">
        <v>4210</v>
      </c>
      <c r="E24" s="65" t="s">
        <v>75</v>
      </c>
      <c r="F24" s="66"/>
      <c r="G24" s="71"/>
      <c r="H24" s="66"/>
      <c r="I24" s="71"/>
      <c r="J24" s="66"/>
      <c r="K24" s="66"/>
      <c r="L24" s="66"/>
      <c r="M24" s="66">
        <v>3500</v>
      </c>
      <c r="N24" s="66">
        <f t="shared" si="9"/>
        <v>3500</v>
      </c>
      <c r="O24" s="66"/>
      <c r="P24" s="66">
        <f t="shared" si="10"/>
        <v>3500</v>
      </c>
    </row>
    <row r="25" spans="1:16" ht="30" customHeight="1">
      <c r="A25" s="68"/>
      <c r="B25" s="69" t="s">
        <v>82</v>
      </c>
      <c r="C25" s="64" t="s">
        <v>83</v>
      </c>
      <c r="D25" s="70">
        <v>4300</v>
      </c>
      <c r="E25" s="65" t="s">
        <v>75</v>
      </c>
      <c r="F25" s="66">
        <v>8000</v>
      </c>
      <c r="G25" s="71"/>
      <c r="H25" s="66">
        <f t="shared" si="6"/>
        <v>8000</v>
      </c>
      <c r="I25" s="71"/>
      <c r="J25" s="66">
        <f t="shared" si="7"/>
        <v>8000</v>
      </c>
      <c r="K25" s="66"/>
      <c r="L25" s="66">
        <f t="shared" si="8"/>
        <v>8000</v>
      </c>
      <c r="M25" s="66"/>
      <c r="N25" s="66">
        <f t="shared" si="9"/>
        <v>8000</v>
      </c>
      <c r="O25" s="66"/>
      <c r="P25" s="66">
        <f t="shared" si="10"/>
        <v>8000</v>
      </c>
    </row>
    <row r="26" spans="1:16" ht="27.75" customHeight="1">
      <c r="A26" s="68"/>
      <c r="B26" s="69" t="s">
        <v>82</v>
      </c>
      <c r="C26" s="64" t="s">
        <v>84</v>
      </c>
      <c r="D26" s="70">
        <v>4300</v>
      </c>
      <c r="E26" s="65" t="s">
        <v>85</v>
      </c>
      <c r="F26" s="66">
        <v>0</v>
      </c>
      <c r="G26" s="71"/>
      <c r="H26" s="66">
        <f t="shared" si="6"/>
        <v>0</v>
      </c>
      <c r="I26" s="71">
        <v>9000</v>
      </c>
      <c r="J26" s="66">
        <f t="shared" si="7"/>
        <v>9000</v>
      </c>
      <c r="K26" s="66"/>
      <c r="L26" s="66">
        <f t="shared" si="8"/>
        <v>9000</v>
      </c>
      <c r="M26" s="66"/>
      <c r="N26" s="66">
        <f t="shared" si="9"/>
        <v>9000</v>
      </c>
      <c r="O26" s="66"/>
      <c r="P26" s="66">
        <f t="shared" si="10"/>
        <v>9000</v>
      </c>
    </row>
    <row r="27" spans="1:16" ht="25.5" customHeight="1">
      <c r="A27" s="68"/>
      <c r="B27" s="69" t="s">
        <v>87</v>
      </c>
      <c r="C27" s="64" t="s">
        <v>88</v>
      </c>
      <c r="D27" s="70">
        <v>4210</v>
      </c>
      <c r="E27" s="65" t="s">
        <v>75</v>
      </c>
      <c r="F27" s="66">
        <v>4000</v>
      </c>
      <c r="G27" s="71"/>
      <c r="H27" s="66">
        <f t="shared" si="6"/>
        <v>4000</v>
      </c>
      <c r="I27" s="71"/>
      <c r="J27" s="66">
        <f t="shared" si="7"/>
        <v>4000</v>
      </c>
      <c r="K27" s="66"/>
      <c r="L27" s="66">
        <f t="shared" si="8"/>
        <v>4000</v>
      </c>
      <c r="M27" s="66"/>
      <c r="N27" s="66">
        <f t="shared" si="9"/>
        <v>4000</v>
      </c>
      <c r="O27" s="66"/>
      <c r="P27" s="66">
        <f t="shared" si="10"/>
        <v>4000</v>
      </c>
    </row>
    <row r="28" spans="1:16" ht="15.75">
      <c r="A28" s="68"/>
      <c r="B28" s="69" t="s">
        <v>397</v>
      </c>
      <c r="C28" s="64" t="s">
        <v>212</v>
      </c>
      <c r="D28" s="70">
        <v>4300</v>
      </c>
      <c r="E28" s="65"/>
      <c r="F28" s="66"/>
      <c r="G28" s="71"/>
      <c r="H28" s="66"/>
      <c r="I28" s="71"/>
      <c r="J28" s="66"/>
      <c r="K28" s="66"/>
      <c r="L28" s="66"/>
      <c r="M28" s="66">
        <v>20000</v>
      </c>
      <c r="N28" s="66">
        <f t="shared" si="9"/>
        <v>20000</v>
      </c>
      <c r="O28" s="66"/>
      <c r="P28" s="66">
        <f t="shared" si="10"/>
        <v>20000</v>
      </c>
    </row>
    <row r="29" spans="1:16" ht="15.75">
      <c r="A29" s="68"/>
      <c r="B29" s="69" t="s">
        <v>89</v>
      </c>
      <c r="C29" s="64" t="s">
        <v>90</v>
      </c>
      <c r="D29" s="70">
        <v>4300</v>
      </c>
      <c r="E29" s="65" t="s">
        <v>75</v>
      </c>
      <c r="F29" s="66">
        <v>38000</v>
      </c>
      <c r="G29" s="71"/>
      <c r="H29" s="66">
        <f t="shared" si="6"/>
        <v>38000</v>
      </c>
      <c r="I29" s="71"/>
      <c r="J29" s="66">
        <f t="shared" si="7"/>
        <v>38000</v>
      </c>
      <c r="K29" s="66"/>
      <c r="L29" s="66">
        <f t="shared" si="8"/>
        <v>38000</v>
      </c>
      <c r="M29" s="66"/>
      <c r="N29" s="66">
        <f t="shared" si="9"/>
        <v>38000</v>
      </c>
      <c r="O29" s="66"/>
      <c r="P29" s="66">
        <f t="shared" si="10"/>
        <v>38000</v>
      </c>
    </row>
    <row r="30" spans="1:16" ht="15.75">
      <c r="A30" s="68"/>
      <c r="B30" s="69" t="s">
        <v>89</v>
      </c>
      <c r="C30" s="64" t="s">
        <v>853</v>
      </c>
      <c r="D30" s="70">
        <v>4300</v>
      </c>
      <c r="E30" s="65" t="s">
        <v>75</v>
      </c>
      <c r="F30" s="66"/>
      <c r="G30" s="71"/>
      <c r="H30" s="66"/>
      <c r="I30" s="71"/>
      <c r="J30" s="66"/>
      <c r="K30" s="66"/>
      <c r="L30" s="66"/>
      <c r="M30" s="66">
        <v>4000</v>
      </c>
      <c r="N30" s="66">
        <f t="shared" si="9"/>
        <v>4000</v>
      </c>
      <c r="O30" s="66"/>
      <c r="P30" s="66">
        <f t="shared" si="10"/>
        <v>4000</v>
      </c>
    </row>
    <row r="31" spans="1:16" ht="25.5" customHeight="1">
      <c r="A31" s="68"/>
      <c r="B31" s="69" t="s">
        <v>370</v>
      </c>
      <c r="C31" s="64" t="s">
        <v>3</v>
      </c>
      <c r="D31" s="70">
        <v>4300</v>
      </c>
      <c r="E31" s="65" t="s">
        <v>75</v>
      </c>
      <c r="F31" s="66"/>
      <c r="G31" s="71"/>
      <c r="H31" s="66"/>
      <c r="I31" s="71"/>
      <c r="J31" s="66"/>
      <c r="K31" s="66"/>
      <c r="L31" s="66"/>
      <c r="M31" s="66">
        <v>12500</v>
      </c>
      <c r="N31" s="66">
        <f t="shared" si="9"/>
        <v>12500</v>
      </c>
      <c r="O31" s="66"/>
      <c r="P31" s="66">
        <f t="shared" si="10"/>
        <v>12500</v>
      </c>
    </row>
    <row r="32" spans="1:216" ht="38.25">
      <c r="A32" s="29"/>
      <c r="B32" s="73" t="s">
        <v>91</v>
      </c>
      <c r="C32" s="64" t="s">
        <v>92</v>
      </c>
      <c r="D32" s="70">
        <v>4300</v>
      </c>
      <c r="E32" s="65" t="s">
        <v>75</v>
      </c>
      <c r="F32" s="66">
        <v>15000</v>
      </c>
      <c r="G32" s="66"/>
      <c r="H32" s="66">
        <f t="shared" si="6"/>
        <v>15000</v>
      </c>
      <c r="I32" s="66"/>
      <c r="J32" s="66">
        <f t="shared" si="7"/>
        <v>15000</v>
      </c>
      <c r="K32" s="66"/>
      <c r="L32" s="66">
        <f t="shared" si="8"/>
        <v>15000</v>
      </c>
      <c r="M32" s="66"/>
      <c r="N32" s="66">
        <f t="shared" si="9"/>
        <v>15000</v>
      </c>
      <c r="O32" s="66"/>
      <c r="P32" s="66">
        <f t="shared" si="10"/>
        <v>15000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</row>
    <row r="33" spans="1:16" ht="25.5">
      <c r="A33" s="68"/>
      <c r="B33" s="69" t="s">
        <v>93</v>
      </c>
      <c r="C33" s="64" t="s">
        <v>94</v>
      </c>
      <c r="D33" s="70">
        <v>4300</v>
      </c>
      <c r="E33" s="65" t="s">
        <v>75</v>
      </c>
      <c r="F33" s="66">
        <v>19000</v>
      </c>
      <c r="G33" s="71"/>
      <c r="H33" s="66">
        <f t="shared" si="6"/>
        <v>19000</v>
      </c>
      <c r="I33" s="71"/>
      <c r="J33" s="66">
        <f t="shared" si="7"/>
        <v>19000</v>
      </c>
      <c r="K33" s="66"/>
      <c r="L33" s="66">
        <f t="shared" si="8"/>
        <v>19000</v>
      </c>
      <c r="M33" s="66"/>
      <c r="N33" s="66">
        <f t="shared" si="9"/>
        <v>19000</v>
      </c>
      <c r="O33" s="66"/>
      <c r="P33" s="66">
        <f t="shared" si="10"/>
        <v>19000</v>
      </c>
    </row>
    <row r="34" spans="1:16" ht="25.5">
      <c r="A34" s="68"/>
      <c r="B34" s="69" t="s">
        <v>93</v>
      </c>
      <c r="C34" s="64" t="s">
        <v>95</v>
      </c>
      <c r="D34" s="70">
        <v>4300</v>
      </c>
      <c r="E34" s="65" t="s">
        <v>75</v>
      </c>
      <c r="F34" s="66">
        <v>5600</v>
      </c>
      <c r="G34" s="71"/>
      <c r="H34" s="66">
        <f t="shared" si="6"/>
        <v>5600</v>
      </c>
      <c r="I34" s="71"/>
      <c r="J34" s="66">
        <f t="shared" si="7"/>
        <v>5600</v>
      </c>
      <c r="K34" s="66"/>
      <c r="L34" s="66">
        <f t="shared" si="8"/>
        <v>5600</v>
      </c>
      <c r="M34" s="66"/>
      <c r="N34" s="66">
        <f t="shared" si="9"/>
        <v>5600</v>
      </c>
      <c r="O34" s="66"/>
      <c r="P34" s="66">
        <f t="shared" si="10"/>
        <v>5600</v>
      </c>
    </row>
    <row r="35" spans="1:16" ht="25.5" customHeight="1">
      <c r="A35" s="68"/>
      <c r="B35" s="69" t="s">
        <v>96</v>
      </c>
      <c r="C35" s="64" t="s">
        <v>97</v>
      </c>
      <c r="D35" s="70">
        <v>4300</v>
      </c>
      <c r="E35" s="65" t="s">
        <v>75</v>
      </c>
      <c r="F35" s="66">
        <v>42740</v>
      </c>
      <c r="G35" s="71"/>
      <c r="H35" s="66">
        <f t="shared" si="6"/>
        <v>42740</v>
      </c>
      <c r="I35" s="71"/>
      <c r="J35" s="66">
        <f t="shared" si="7"/>
        <v>42740</v>
      </c>
      <c r="K35" s="66"/>
      <c r="L35" s="66">
        <f t="shared" si="8"/>
        <v>42740</v>
      </c>
      <c r="M35" s="66"/>
      <c r="N35" s="66">
        <f t="shared" si="9"/>
        <v>42740</v>
      </c>
      <c r="O35" s="66"/>
      <c r="P35" s="66">
        <f t="shared" si="10"/>
        <v>42740</v>
      </c>
    </row>
    <row r="36" spans="1:16" ht="25.5">
      <c r="A36" s="68"/>
      <c r="B36" s="69" t="s">
        <v>98</v>
      </c>
      <c r="C36" s="64" t="s">
        <v>99</v>
      </c>
      <c r="D36" s="70">
        <v>4300</v>
      </c>
      <c r="E36" s="65" t="s">
        <v>75</v>
      </c>
      <c r="F36" s="66">
        <v>22000</v>
      </c>
      <c r="G36" s="71"/>
      <c r="H36" s="66">
        <f t="shared" si="6"/>
        <v>22000</v>
      </c>
      <c r="I36" s="71"/>
      <c r="J36" s="66">
        <f t="shared" si="7"/>
        <v>22000</v>
      </c>
      <c r="K36" s="66"/>
      <c r="L36" s="66">
        <f t="shared" si="8"/>
        <v>22000</v>
      </c>
      <c r="M36" s="66"/>
      <c r="N36" s="66">
        <f t="shared" si="9"/>
        <v>22000</v>
      </c>
      <c r="O36" s="66"/>
      <c r="P36" s="66">
        <f t="shared" si="10"/>
        <v>22000</v>
      </c>
    </row>
    <row r="37" spans="1:16" ht="25.5">
      <c r="A37" s="68"/>
      <c r="B37" s="69" t="s">
        <v>98</v>
      </c>
      <c r="C37" s="64" t="s">
        <v>100</v>
      </c>
      <c r="D37" s="70">
        <v>4300</v>
      </c>
      <c r="E37" s="65" t="s">
        <v>75</v>
      </c>
      <c r="F37" s="66">
        <v>20000</v>
      </c>
      <c r="G37" s="71"/>
      <c r="H37" s="66">
        <f t="shared" si="6"/>
        <v>20000</v>
      </c>
      <c r="I37" s="71"/>
      <c r="J37" s="66">
        <f t="shared" si="7"/>
        <v>20000</v>
      </c>
      <c r="K37" s="66"/>
      <c r="L37" s="66">
        <f t="shared" si="8"/>
        <v>20000</v>
      </c>
      <c r="M37" s="66"/>
      <c r="N37" s="66">
        <f t="shared" si="9"/>
        <v>20000</v>
      </c>
      <c r="O37" s="66"/>
      <c r="P37" s="66">
        <f t="shared" si="10"/>
        <v>20000</v>
      </c>
    </row>
    <row r="38" spans="1:16" ht="25.5">
      <c r="A38" s="68"/>
      <c r="B38" s="69" t="s">
        <v>98</v>
      </c>
      <c r="C38" s="64" t="s">
        <v>101</v>
      </c>
      <c r="D38" s="70">
        <v>4300</v>
      </c>
      <c r="E38" s="65" t="s">
        <v>75</v>
      </c>
      <c r="F38" s="66">
        <v>4000</v>
      </c>
      <c r="G38" s="71"/>
      <c r="H38" s="66">
        <f t="shared" si="6"/>
        <v>4000</v>
      </c>
      <c r="I38" s="71"/>
      <c r="J38" s="66">
        <f t="shared" si="7"/>
        <v>4000</v>
      </c>
      <c r="K38" s="66"/>
      <c r="L38" s="66">
        <f t="shared" si="8"/>
        <v>4000</v>
      </c>
      <c r="M38" s="66"/>
      <c r="N38" s="66">
        <f t="shared" si="9"/>
        <v>4000</v>
      </c>
      <c r="O38" s="66"/>
      <c r="P38" s="66">
        <f t="shared" si="10"/>
        <v>4000</v>
      </c>
    </row>
    <row r="39" spans="1:16" ht="15.75">
      <c r="A39" s="68"/>
      <c r="B39" s="74" t="s">
        <v>102</v>
      </c>
      <c r="C39" s="64" t="s">
        <v>103</v>
      </c>
      <c r="D39" s="70">
        <v>4300</v>
      </c>
      <c r="E39" s="65" t="s">
        <v>75</v>
      </c>
      <c r="F39" s="66">
        <v>8000</v>
      </c>
      <c r="G39" s="71"/>
      <c r="H39" s="66">
        <f t="shared" si="6"/>
        <v>8000</v>
      </c>
      <c r="I39" s="71"/>
      <c r="J39" s="66">
        <f t="shared" si="7"/>
        <v>8000</v>
      </c>
      <c r="K39" s="66"/>
      <c r="L39" s="66">
        <f t="shared" si="8"/>
        <v>8000</v>
      </c>
      <c r="M39" s="66"/>
      <c r="N39" s="66">
        <f t="shared" si="9"/>
        <v>8000</v>
      </c>
      <c r="O39" s="66"/>
      <c r="P39" s="66">
        <f t="shared" si="10"/>
        <v>8000</v>
      </c>
    </row>
    <row r="40" spans="1:16" ht="26.25" customHeight="1">
      <c r="A40" s="68"/>
      <c r="B40" s="74" t="s">
        <v>102</v>
      </c>
      <c r="C40" s="64" t="s">
        <v>104</v>
      </c>
      <c r="D40" s="70">
        <v>4300</v>
      </c>
      <c r="E40" s="65" t="s">
        <v>75</v>
      </c>
      <c r="F40" s="66">
        <v>2000</v>
      </c>
      <c r="G40" s="71"/>
      <c r="H40" s="66">
        <f t="shared" si="6"/>
        <v>2000</v>
      </c>
      <c r="I40" s="71"/>
      <c r="J40" s="66">
        <f t="shared" si="7"/>
        <v>2000</v>
      </c>
      <c r="K40" s="66"/>
      <c r="L40" s="66">
        <f t="shared" si="8"/>
        <v>2000</v>
      </c>
      <c r="M40" s="66"/>
      <c r="N40" s="66">
        <f t="shared" si="9"/>
        <v>2000</v>
      </c>
      <c r="O40" s="66"/>
      <c r="P40" s="66">
        <f t="shared" si="10"/>
        <v>2000</v>
      </c>
    </row>
    <row r="41" spans="1:16" s="81" customFormat="1" ht="18" customHeight="1">
      <c r="A41" s="75"/>
      <c r="B41" s="76" t="s">
        <v>105</v>
      </c>
      <c r="C41" s="77" t="s">
        <v>106</v>
      </c>
      <c r="D41" s="78">
        <v>4300</v>
      </c>
      <c r="E41" s="65" t="s">
        <v>75</v>
      </c>
      <c r="F41" s="79">
        <v>19500</v>
      </c>
      <c r="G41" s="80"/>
      <c r="H41" s="79">
        <f t="shared" si="6"/>
        <v>19500</v>
      </c>
      <c r="I41" s="80"/>
      <c r="J41" s="79">
        <f t="shared" si="7"/>
        <v>19500</v>
      </c>
      <c r="K41" s="79"/>
      <c r="L41" s="79">
        <f t="shared" si="8"/>
        <v>19500</v>
      </c>
      <c r="M41" s="79"/>
      <c r="N41" s="79">
        <f t="shared" si="9"/>
        <v>19500</v>
      </c>
      <c r="O41" s="79"/>
      <c r="P41" s="79">
        <f t="shared" si="10"/>
        <v>19500</v>
      </c>
    </row>
    <row r="42" spans="1:16" s="81" customFormat="1" ht="26.25" customHeight="1">
      <c r="A42" s="75"/>
      <c r="B42" s="76" t="s">
        <v>107</v>
      </c>
      <c r="C42" s="77" t="s">
        <v>108</v>
      </c>
      <c r="D42" s="78">
        <v>4300</v>
      </c>
      <c r="E42" s="65" t="s">
        <v>75</v>
      </c>
      <c r="F42" s="79">
        <v>12000</v>
      </c>
      <c r="G42" s="80"/>
      <c r="H42" s="79">
        <f t="shared" si="6"/>
        <v>12000</v>
      </c>
      <c r="I42" s="80"/>
      <c r="J42" s="79">
        <f t="shared" si="7"/>
        <v>12000</v>
      </c>
      <c r="K42" s="79"/>
      <c r="L42" s="79">
        <f t="shared" si="8"/>
        <v>12000</v>
      </c>
      <c r="M42" s="79"/>
      <c r="N42" s="79">
        <f t="shared" si="9"/>
        <v>12000</v>
      </c>
      <c r="O42" s="79"/>
      <c r="P42" s="79">
        <f t="shared" si="10"/>
        <v>12000</v>
      </c>
    </row>
    <row r="43" spans="1:16" s="81" customFormat="1" ht="26.25" customHeight="1" thickBot="1">
      <c r="A43" s="75"/>
      <c r="B43" s="76" t="s">
        <v>109</v>
      </c>
      <c r="C43" s="64" t="s">
        <v>117</v>
      </c>
      <c r="D43" s="78">
        <v>4210</v>
      </c>
      <c r="E43" s="65" t="s">
        <v>75</v>
      </c>
      <c r="F43" s="79">
        <v>5000</v>
      </c>
      <c r="G43" s="80"/>
      <c r="H43" s="79">
        <f t="shared" si="6"/>
        <v>5000</v>
      </c>
      <c r="I43" s="80"/>
      <c r="J43" s="79">
        <f t="shared" si="7"/>
        <v>5000</v>
      </c>
      <c r="K43" s="79"/>
      <c r="L43" s="79">
        <f t="shared" si="8"/>
        <v>5000</v>
      </c>
      <c r="M43" s="79"/>
      <c r="N43" s="79">
        <f t="shared" si="9"/>
        <v>5000</v>
      </c>
      <c r="O43" s="79"/>
      <c r="P43" s="79">
        <f t="shared" si="10"/>
        <v>5000</v>
      </c>
    </row>
    <row r="44" spans="1:16" s="81" customFormat="1" ht="26.25" customHeight="1" hidden="1">
      <c r="A44" s="75"/>
      <c r="B44" s="76"/>
      <c r="C44" s="77"/>
      <c r="D44" s="78"/>
      <c r="E44" s="82"/>
      <c r="F44" s="79"/>
      <c r="G44" s="80"/>
      <c r="H44" s="79">
        <f t="shared" si="6"/>
        <v>0</v>
      </c>
      <c r="I44" s="80"/>
      <c r="J44" s="79">
        <f t="shared" si="7"/>
        <v>0</v>
      </c>
      <c r="K44" s="79">
        <f>I44+J44</f>
        <v>0</v>
      </c>
      <c r="L44" s="79">
        <f t="shared" si="8"/>
        <v>0</v>
      </c>
      <c r="M44" s="79">
        <f>K44+L44</f>
        <v>0</v>
      </c>
      <c r="N44" s="79">
        <f t="shared" si="9"/>
        <v>0</v>
      </c>
      <c r="O44" s="79">
        <f>M44+N44</f>
        <v>0</v>
      </c>
      <c r="P44" s="79">
        <f t="shared" si="10"/>
        <v>0</v>
      </c>
    </row>
    <row r="45" spans="1:16" s="81" customFormat="1" ht="26.25" customHeight="1" hidden="1" thickBot="1">
      <c r="A45" s="75"/>
      <c r="B45" s="83"/>
      <c r="C45" s="84"/>
      <c r="D45" s="78"/>
      <c r="E45" s="82"/>
      <c r="F45" s="79"/>
      <c r="G45" s="80"/>
      <c r="H45" s="79">
        <f t="shared" si="6"/>
        <v>0</v>
      </c>
      <c r="I45" s="80"/>
      <c r="J45" s="79">
        <f t="shared" si="7"/>
        <v>0</v>
      </c>
      <c r="K45" s="79">
        <f>I45+J45</f>
        <v>0</v>
      </c>
      <c r="L45" s="79">
        <f t="shared" si="8"/>
        <v>0</v>
      </c>
      <c r="M45" s="79">
        <f>K45+L45</f>
        <v>0</v>
      </c>
      <c r="N45" s="79">
        <f t="shared" si="9"/>
        <v>0</v>
      </c>
      <c r="O45" s="79">
        <f>M45+N45</f>
        <v>0</v>
      </c>
      <c r="P45" s="79">
        <f t="shared" si="10"/>
        <v>0</v>
      </c>
    </row>
    <row r="46" spans="1:16" s="61" customFormat="1" ht="15" customHeight="1" thickBot="1">
      <c r="A46" s="25">
        <v>630</v>
      </c>
      <c r="B46" s="50" t="s">
        <v>155</v>
      </c>
      <c r="C46" s="51"/>
      <c r="D46" s="58"/>
      <c r="E46" s="59"/>
      <c r="F46" s="54">
        <f aca="true" t="shared" si="11" ref="F46:J47">F47</f>
        <v>7300</v>
      </c>
      <c r="G46" s="85">
        <f t="shared" si="11"/>
        <v>0</v>
      </c>
      <c r="H46" s="54">
        <f t="shared" si="11"/>
        <v>7300</v>
      </c>
      <c r="I46" s="85">
        <f t="shared" si="11"/>
        <v>0</v>
      </c>
      <c r="J46" s="54">
        <f t="shared" si="11"/>
        <v>7300</v>
      </c>
      <c r="K46" s="54">
        <f aca="true" t="shared" si="12" ref="K46:P47">K47</f>
        <v>0</v>
      </c>
      <c r="L46" s="54">
        <f t="shared" si="12"/>
        <v>7300</v>
      </c>
      <c r="M46" s="54">
        <f t="shared" si="12"/>
        <v>0</v>
      </c>
      <c r="N46" s="54">
        <f t="shared" si="12"/>
        <v>7300</v>
      </c>
      <c r="O46" s="54">
        <f t="shared" si="12"/>
        <v>0</v>
      </c>
      <c r="P46" s="54">
        <f t="shared" si="12"/>
        <v>7300</v>
      </c>
    </row>
    <row r="47" spans="1:16" ht="13.5" thickBot="1">
      <c r="A47" s="25">
        <v>63003</v>
      </c>
      <c r="B47" s="86" t="s">
        <v>548</v>
      </c>
      <c r="C47" s="51"/>
      <c r="D47" s="58"/>
      <c r="E47" s="59"/>
      <c r="F47" s="54">
        <f t="shared" si="11"/>
        <v>7300</v>
      </c>
      <c r="G47" s="85">
        <f t="shared" si="11"/>
        <v>0</v>
      </c>
      <c r="H47" s="54">
        <f t="shared" si="11"/>
        <v>7300</v>
      </c>
      <c r="I47" s="85">
        <f t="shared" si="11"/>
        <v>0</v>
      </c>
      <c r="J47" s="54">
        <f t="shared" si="11"/>
        <v>7300</v>
      </c>
      <c r="K47" s="54">
        <f t="shared" si="12"/>
        <v>0</v>
      </c>
      <c r="L47" s="54">
        <f t="shared" si="12"/>
        <v>7300</v>
      </c>
      <c r="M47" s="54">
        <f t="shared" si="12"/>
        <v>0</v>
      </c>
      <c r="N47" s="54">
        <f t="shared" si="12"/>
        <v>7300</v>
      </c>
      <c r="O47" s="54">
        <f t="shared" si="12"/>
        <v>0</v>
      </c>
      <c r="P47" s="54">
        <f t="shared" si="12"/>
        <v>7300</v>
      </c>
    </row>
    <row r="48" spans="1:16" ht="12.75" customHeight="1">
      <c r="A48" s="87"/>
      <c r="B48" s="88" t="s">
        <v>118</v>
      </c>
      <c r="C48" s="89"/>
      <c r="D48" s="90"/>
      <c r="E48" s="91"/>
      <c r="F48" s="92">
        <f aca="true" t="shared" si="13" ref="F48:L48">SUM(F49:F51)</f>
        <v>7300</v>
      </c>
      <c r="G48" s="93">
        <f t="shared" si="13"/>
        <v>0</v>
      </c>
      <c r="H48" s="92">
        <f t="shared" si="13"/>
        <v>7300</v>
      </c>
      <c r="I48" s="93">
        <f t="shared" si="13"/>
        <v>0</v>
      </c>
      <c r="J48" s="92">
        <f t="shared" si="13"/>
        <v>7300</v>
      </c>
      <c r="K48" s="92">
        <f t="shared" si="13"/>
        <v>0</v>
      </c>
      <c r="L48" s="92">
        <f t="shared" si="13"/>
        <v>7300</v>
      </c>
      <c r="M48" s="92">
        <f>SUM(M49:M51)</f>
        <v>0</v>
      </c>
      <c r="N48" s="92">
        <f>SUM(N49:N51)</f>
        <v>7300</v>
      </c>
      <c r="O48" s="92">
        <f>SUM(O49:O51)</f>
        <v>0</v>
      </c>
      <c r="P48" s="92">
        <f>SUM(P49:P51)</f>
        <v>7300</v>
      </c>
    </row>
    <row r="49" spans="1:16" ht="12.75">
      <c r="A49" s="87"/>
      <c r="B49" s="94" t="s">
        <v>119</v>
      </c>
      <c r="C49" s="64" t="s">
        <v>120</v>
      </c>
      <c r="D49" s="31">
        <v>2820</v>
      </c>
      <c r="E49" s="31"/>
      <c r="F49" s="66">
        <v>5000</v>
      </c>
      <c r="G49" s="95"/>
      <c r="H49" s="66">
        <f>F49+G49</f>
        <v>5000</v>
      </c>
      <c r="I49" s="95"/>
      <c r="J49" s="66">
        <f>H49+I49</f>
        <v>5000</v>
      </c>
      <c r="K49" s="66"/>
      <c r="L49" s="66">
        <f>J49+K49</f>
        <v>5000</v>
      </c>
      <c r="M49" s="66"/>
      <c r="N49" s="66">
        <f>L49+M49</f>
        <v>5000</v>
      </c>
      <c r="O49" s="66"/>
      <c r="P49" s="66">
        <f>N49+O49</f>
        <v>5000</v>
      </c>
    </row>
    <row r="50" spans="1:16" ht="12.75">
      <c r="A50" s="87"/>
      <c r="B50" s="94" t="s">
        <v>121</v>
      </c>
      <c r="C50" s="64" t="s">
        <v>120</v>
      </c>
      <c r="D50" s="31">
        <v>2820</v>
      </c>
      <c r="E50" s="31"/>
      <c r="F50" s="66">
        <v>1500</v>
      </c>
      <c r="G50" s="95"/>
      <c r="H50" s="66">
        <f>F50+G50</f>
        <v>1500</v>
      </c>
      <c r="I50" s="95"/>
      <c r="J50" s="66">
        <f>H50+I50</f>
        <v>1500</v>
      </c>
      <c r="K50" s="66"/>
      <c r="L50" s="66">
        <f>J50+K50</f>
        <v>1500</v>
      </c>
      <c r="M50" s="66"/>
      <c r="N50" s="66">
        <f>L50+M50</f>
        <v>1500</v>
      </c>
      <c r="O50" s="66"/>
      <c r="P50" s="66">
        <f>N50+O50</f>
        <v>1500</v>
      </c>
    </row>
    <row r="51" spans="1:16" s="102" customFormat="1" ht="13.5" thickBot="1">
      <c r="A51" s="27"/>
      <c r="B51" s="96" t="s">
        <v>122</v>
      </c>
      <c r="C51" s="97" t="s">
        <v>120</v>
      </c>
      <c r="D51" s="98">
        <v>2820</v>
      </c>
      <c r="E51" s="98"/>
      <c r="F51" s="99">
        <v>800</v>
      </c>
      <c r="G51" s="100"/>
      <c r="H51" s="101">
        <f>F51+G51</f>
        <v>800</v>
      </c>
      <c r="I51" s="100"/>
      <c r="J51" s="101">
        <f>H51+I51</f>
        <v>800</v>
      </c>
      <c r="K51" s="101"/>
      <c r="L51" s="101">
        <f>J51+K51</f>
        <v>800</v>
      </c>
      <c r="M51" s="101"/>
      <c r="N51" s="101">
        <f>L51+M51</f>
        <v>800</v>
      </c>
      <c r="O51" s="101"/>
      <c r="P51" s="101">
        <f>N51+O51</f>
        <v>800</v>
      </c>
    </row>
    <row r="52" spans="1:16" ht="13.5" thickBot="1">
      <c r="A52" s="25">
        <v>754</v>
      </c>
      <c r="B52" s="580" t="s">
        <v>555</v>
      </c>
      <c r="C52" s="581"/>
      <c r="D52" s="58"/>
      <c r="E52" s="59"/>
      <c r="F52" s="54">
        <f aca="true" t="shared" si="14" ref="F52:K52">F59+F70+F56</f>
        <v>22240</v>
      </c>
      <c r="G52" s="54">
        <f t="shared" si="14"/>
        <v>0</v>
      </c>
      <c r="H52" s="54">
        <f t="shared" si="14"/>
        <v>22240</v>
      </c>
      <c r="I52" s="54">
        <f t="shared" si="14"/>
        <v>0</v>
      </c>
      <c r="J52" s="54">
        <f t="shared" si="14"/>
        <v>22240</v>
      </c>
      <c r="K52" s="54">
        <f t="shared" si="14"/>
        <v>0</v>
      </c>
      <c r="L52" s="54">
        <f>L56+L59+L70+L53</f>
        <v>22240</v>
      </c>
      <c r="M52" s="54">
        <f>M56+M59+M70+M53</f>
        <v>369</v>
      </c>
      <c r="N52" s="54">
        <f>N56+N59+N70+N53</f>
        <v>22609</v>
      </c>
      <c r="O52" s="54">
        <f>O56+O59+O70+O53</f>
        <v>0</v>
      </c>
      <c r="P52" s="54">
        <f>P56+P59+P70+P53</f>
        <v>22609</v>
      </c>
    </row>
    <row r="53" spans="1:16" ht="13.5" thickBot="1">
      <c r="A53" s="25">
        <v>75411</v>
      </c>
      <c r="B53" s="584" t="s">
        <v>571</v>
      </c>
      <c r="C53" s="585"/>
      <c r="D53" s="58"/>
      <c r="E53" s="59"/>
      <c r="F53" s="54">
        <f aca="true" t="shared" si="15" ref="F53:P53">F54</f>
        <v>6000</v>
      </c>
      <c r="G53" s="85">
        <f t="shared" si="15"/>
        <v>0</v>
      </c>
      <c r="H53" s="54">
        <f t="shared" si="15"/>
        <v>6000</v>
      </c>
      <c r="I53" s="85">
        <f t="shared" si="15"/>
        <v>0</v>
      </c>
      <c r="J53" s="54">
        <f t="shared" si="15"/>
        <v>6000</v>
      </c>
      <c r="K53" s="54">
        <f t="shared" si="15"/>
        <v>0</v>
      </c>
      <c r="L53" s="54">
        <f t="shared" si="15"/>
        <v>0</v>
      </c>
      <c r="M53" s="54">
        <f t="shared" si="15"/>
        <v>2979</v>
      </c>
      <c r="N53" s="54">
        <f t="shared" si="15"/>
        <v>2979</v>
      </c>
      <c r="O53" s="54">
        <f t="shared" si="15"/>
        <v>0</v>
      </c>
      <c r="P53" s="54">
        <f t="shared" si="15"/>
        <v>2979</v>
      </c>
    </row>
    <row r="54" spans="1:16" ht="12.75">
      <c r="A54" s="29"/>
      <c r="B54" s="104" t="s">
        <v>123</v>
      </c>
      <c r="C54" s="108"/>
      <c r="D54" s="90"/>
      <c r="E54" s="91"/>
      <c r="F54" s="105">
        <f>SUM(F55:F55)</f>
        <v>6000</v>
      </c>
      <c r="G54" s="106">
        <f>SUM(G55:G55)</f>
        <v>0</v>
      </c>
      <c r="H54" s="105">
        <f>H55</f>
        <v>6000</v>
      </c>
      <c r="I54" s="106">
        <f>SUM(I55:I55)</f>
        <v>0</v>
      </c>
      <c r="J54" s="105">
        <f aca="true" t="shared" si="16" ref="J54:P54">J55</f>
        <v>6000</v>
      </c>
      <c r="K54" s="105">
        <f t="shared" si="16"/>
        <v>0</v>
      </c>
      <c r="L54" s="105">
        <f t="shared" si="16"/>
        <v>0</v>
      </c>
      <c r="M54" s="105">
        <f t="shared" si="16"/>
        <v>2979</v>
      </c>
      <c r="N54" s="105">
        <f t="shared" si="16"/>
        <v>2979</v>
      </c>
      <c r="O54" s="105">
        <f t="shared" si="16"/>
        <v>0</v>
      </c>
      <c r="P54" s="105">
        <f t="shared" si="16"/>
        <v>2979</v>
      </c>
    </row>
    <row r="55" spans="1:16" ht="13.5" thickBot="1">
      <c r="A55" s="109"/>
      <c r="B55" s="155" t="s">
        <v>642</v>
      </c>
      <c r="C55" s="111" t="s">
        <v>570</v>
      </c>
      <c r="D55" s="90">
        <v>2820</v>
      </c>
      <c r="E55" s="91"/>
      <c r="F55" s="112">
        <v>6000</v>
      </c>
      <c r="G55" s="106"/>
      <c r="H55" s="112">
        <f>F55+G55</f>
        <v>6000</v>
      </c>
      <c r="I55" s="106"/>
      <c r="J55" s="112">
        <f>H55+I55</f>
        <v>6000</v>
      </c>
      <c r="K55" s="112"/>
      <c r="L55" s="112">
        <v>0</v>
      </c>
      <c r="M55" s="112">
        <v>2979</v>
      </c>
      <c r="N55" s="112">
        <f>L55+M55</f>
        <v>2979</v>
      </c>
      <c r="O55" s="112"/>
      <c r="P55" s="112">
        <f>N55+O55</f>
        <v>2979</v>
      </c>
    </row>
    <row r="56" spans="1:16" ht="13.5" thickBot="1">
      <c r="A56" s="25">
        <v>75412</v>
      </c>
      <c r="B56" s="50" t="s">
        <v>610</v>
      </c>
      <c r="C56" s="51"/>
      <c r="D56" s="58"/>
      <c r="E56" s="59"/>
      <c r="F56" s="54">
        <f aca="true" t="shared" si="17" ref="F56:P56">F57</f>
        <v>6000</v>
      </c>
      <c r="G56" s="85">
        <f t="shared" si="17"/>
        <v>0</v>
      </c>
      <c r="H56" s="54">
        <f t="shared" si="17"/>
        <v>6000</v>
      </c>
      <c r="I56" s="85">
        <f t="shared" si="17"/>
        <v>0</v>
      </c>
      <c r="J56" s="54">
        <f t="shared" si="17"/>
        <v>6000</v>
      </c>
      <c r="K56" s="54">
        <f t="shared" si="17"/>
        <v>0</v>
      </c>
      <c r="L56" s="54">
        <f t="shared" si="17"/>
        <v>6000</v>
      </c>
      <c r="M56" s="54">
        <f t="shared" si="17"/>
        <v>0</v>
      </c>
      <c r="N56" s="54">
        <f t="shared" si="17"/>
        <v>6000</v>
      </c>
      <c r="O56" s="54">
        <f t="shared" si="17"/>
        <v>0</v>
      </c>
      <c r="P56" s="54">
        <f t="shared" si="17"/>
        <v>6000</v>
      </c>
    </row>
    <row r="57" spans="1:16" ht="12.75">
      <c r="A57" s="29"/>
      <c r="B57" s="104" t="s">
        <v>123</v>
      </c>
      <c r="C57" s="108"/>
      <c r="D57" s="90"/>
      <c r="E57" s="91"/>
      <c r="F57" s="105">
        <f>SUM(F58:F58)</f>
        <v>6000</v>
      </c>
      <c r="G57" s="106">
        <f>SUM(G58:G58)</f>
        <v>0</v>
      </c>
      <c r="H57" s="105">
        <f>H58</f>
        <v>6000</v>
      </c>
      <c r="I57" s="106">
        <f>SUM(I58:I58)</f>
        <v>0</v>
      </c>
      <c r="J57" s="105">
        <f aca="true" t="shared" si="18" ref="J57:P57">J58</f>
        <v>6000</v>
      </c>
      <c r="K57" s="105">
        <f t="shared" si="18"/>
        <v>0</v>
      </c>
      <c r="L57" s="105">
        <f t="shared" si="18"/>
        <v>6000</v>
      </c>
      <c r="M57" s="105">
        <f t="shared" si="18"/>
        <v>0</v>
      </c>
      <c r="N57" s="105">
        <f t="shared" si="18"/>
        <v>6000</v>
      </c>
      <c r="O57" s="105">
        <f t="shared" si="18"/>
        <v>0</v>
      </c>
      <c r="P57" s="105">
        <f t="shared" si="18"/>
        <v>6000</v>
      </c>
    </row>
    <row r="58" spans="1:16" ht="13.5" thickBot="1">
      <c r="A58" s="109"/>
      <c r="B58" s="110" t="s">
        <v>124</v>
      </c>
      <c r="C58" s="111" t="s">
        <v>125</v>
      </c>
      <c r="D58" s="90">
        <v>2820</v>
      </c>
      <c r="E58" s="91"/>
      <c r="F58" s="112">
        <v>6000</v>
      </c>
      <c r="G58" s="106"/>
      <c r="H58" s="112">
        <f>F58+G58</f>
        <v>6000</v>
      </c>
      <c r="I58" s="106"/>
      <c r="J58" s="112">
        <f>H58+I58</f>
        <v>6000</v>
      </c>
      <c r="K58" s="112"/>
      <c r="L58" s="112">
        <f>J58+K58</f>
        <v>6000</v>
      </c>
      <c r="M58" s="112"/>
      <c r="N58" s="112">
        <f>L58+M58</f>
        <v>6000</v>
      </c>
      <c r="O58" s="112"/>
      <c r="P58" s="112">
        <f>N58+O58</f>
        <v>6000</v>
      </c>
    </row>
    <row r="59" spans="1:16" ht="12.75" customHeight="1" thickBot="1">
      <c r="A59" s="25">
        <v>75416</v>
      </c>
      <c r="B59" s="103" t="s">
        <v>617</v>
      </c>
      <c r="C59" s="116"/>
      <c r="D59" s="58"/>
      <c r="E59" s="59"/>
      <c r="F59" s="54">
        <f aca="true" t="shared" si="19" ref="F59:P59">F60</f>
        <v>8240</v>
      </c>
      <c r="G59" s="85">
        <f t="shared" si="19"/>
        <v>0</v>
      </c>
      <c r="H59" s="54">
        <f t="shared" si="19"/>
        <v>8240</v>
      </c>
      <c r="I59" s="85">
        <f t="shared" si="19"/>
        <v>0</v>
      </c>
      <c r="J59" s="54">
        <f t="shared" si="19"/>
        <v>8240</v>
      </c>
      <c r="K59" s="54">
        <f t="shared" si="19"/>
        <v>0</v>
      </c>
      <c r="L59" s="54">
        <f t="shared" si="19"/>
        <v>8240</v>
      </c>
      <c r="M59" s="54">
        <f t="shared" si="19"/>
        <v>390</v>
      </c>
      <c r="N59" s="54">
        <f t="shared" si="19"/>
        <v>8630</v>
      </c>
      <c r="O59" s="54">
        <f t="shared" si="19"/>
        <v>0</v>
      </c>
      <c r="P59" s="54">
        <f t="shared" si="19"/>
        <v>8630</v>
      </c>
    </row>
    <row r="60" spans="1:16" ht="12.75" customHeight="1">
      <c r="A60" s="33"/>
      <c r="B60" s="117" t="s">
        <v>617</v>
      </c>
      <c r="C60" s="118"/>
      <c r="D60" s="90"/>
      <c r="E60" s="91"/>
      <c r="F60" s="105">
        <f aca="true" t="shared" si="20" ref="F60:L60">SUM(F61:F69)</f>
        <v>8240</v>
      </c>
      <c r="G60" s="105">
        <f t="shared" si="20"/>
        <v>0</v>
      </c>
      <c r="H60" s="105">
        <f t="shared" si="20"/>
        <v>8240</v>
      </c>
      <c r="I60" s="105">
        <f t="shared" si="20"/>
        <v>0</v>
      </c>
      <c r="J60" s="105">
        <f t="shared" si="20"/>
        <v>8240</v>
      </c>
      <c r="K60" s="105">
        <f t="shared" si="20"/>
        <v>0</v>
      </c>
      <c r="L60" s="105">
        <f t="shared" si="20"/>
        <v>8240</v>
      </c>
      <c r="M60" s="105">
        <f>SUM(M61:M69)</f>
        <v>390</v>
      </c>
      <c r="N60" s="105">
        <f>SUM(N61:N69)</f>
        <v>8630</v>
      </c>
      <c r="O60" s="105">
        <f>SUM(O61:O69)</f>
        <v>0</v>
      </c>
      <c r="P60" s="105">
        <f>SUM(P61:P69)</f>
        <v>8630</v>
      </c>
    </row>
    <row r="61" spans="1:16" ht="16.5" customHeight="1">
      <c r="A61" s="33"/>
      <c r="B61" s="107" t="s">
        <v>126</v>
      </c>
      <c r="C61" s="119" t="s">
        <v>127</v>
      </c>
      <c r="D61" s="32">
        <v>4210</v>
      </c>
      <c r="E61" s="120"/>
      <c r="F61" s="121">
        <v>2000</v>
      </c>
      <c r="G61" s="122"/>
      <c r="H61" s="121">
        <f>G61+F61</f>
        <v>2000</v>
      </c>
      <c r="I61" s="122"/>
      <c r="J61" s="121">
        <f>I61+H61</f>
        <v>2000</v>
      </c>
      <c r="K61" s="121"/>
      <c r="L61" s="121">
        <f>K61+J61</f>
        <v>2000</v>
      </c>
      <c r="M61" s="121"/>
      <c r="N61" s="121">
        <f>M61+L61</f>
        <v>2000</v>
      </c>
      <c r="O61" s="121"/>
      <c r="P61" s="121">
        <f>O61+N61</f>
        <v>2000</v>
      </c>
    </row>
    <row r="62" spans="1:16" ht="27.75" customHeight="1">
      <c r="A62" s="33"/>
      <c r="B62" s="107" t="s">
        <v>128</v>
      </c>
      <c r="C62" s="64" t="s">
        <v>129</v>
      </c>
      <c r="D62" s="32">
        <v>4210</v>
      </c>
      <c r="E62" s="120"/>
      <c r="F62" s="121">
        <v>3500</v>
      </c>
      <c r="G62" s="122"/>
      <c r="H62" s="66">
        <f>F62+G62</f>
        <v>3500</v>
      </c>
      <c r="I62" s="122"/>
      <c r="J62" s="66">
        <f>H62+I62</f>
        <v>3500</v>
      </c>
      <c r="K62" s="66"/>
      <c r="L62" s="66">
        <f>J62+K62</f>
        <v>3500</v>
      </c>
      <c r="M62" s="66"/>
      <c r="N62" s="66">
        <f>L62+M62</f>
        <v>3500</v>
      </c>
      <c r="O62" s="66"/>
      <c r="P62" s="66">
        <f>N62+O62</f>
        <v>3500</v>
      </c>
    </row>
    <row r="63" spans="1:16" ht="45" customHeight="1">
      <c r="A63" s="33"/>
      <c r="B63" s="107" t="s">
        <v>130</v>
      </c>
      <c r="C63" s="64" t="s">
        <v>131</v>
      </c>
      <c r="D63" s="541">
        <v>4360</v>
      </c>
      <c r="E63" s="542"/>
      <c r="F63" s="121">
        <v>500</v>
      </c>
      <c r="G63" s="123"/>
      <c r="H63" s="66">
        <f>F63+G63</f>
        <v>500</v>
      </c>
      <c r="I63" s="123"/>
      <c r="J63" s="66">
        <f>H63+I63</f>
        <v>500</v>
      </c>
      <c r="K63" s="66"/>
      <c r="L63" s="66">
        <f>J63+K63</f>
        <v>500</v>
      </c>
      <c r="M63" s="66"/>
      <c r="N63" s="66">
        <f>L63+M63</f>
        <v>500</v>
      </c>
      <c r="O63" s="66"/>
      <c r="P63" s="66">
        <f>N63+O63</f>
        <v>500</v>
      </c>
    </row>
    <row r="64" spans="1:16" ht="40.5" customHeight="1" thickBot="1">
      <c r="A64" s="543"/>
      <c r="B64" s="544" t="s">
        <v>130</v>
      </c>
      <c r="C64" s="97" t="s">
        <v>132</v>
      </c>
      <c r="D64" s="178">
        <v>4300</v>
      </c>
      <c r="E64" s="545"/>
      <c r="F64" s="99">
        <v>500</v>
      </c>
      <c r="G64" s="546"/>
      <c r="H64" s="99">
        <f>G64+F64</f>
        <v>500</v>
      </c>
      <c r="I64" s="546"/>
      <c r="J64" s="99">
        <f>I64+H64</f>
        <v>500</v>
      </c>
      <c r="K64" s="99"/>
      <c r="L64" s="99">
        <f>K64+J64</f>
        <v>500</v>
      </c>
      <c r="M64" s="99"/>
      <c r="N64" s="99">
        <f aca="true" t="shared" si="21" ref="N64:N69">M64+L64</f>
        <v>500</v>
      </c>
      <c r="O64" s="99"/>
      <c r="P64" s="99">
        <f aca="true" t="shared" si="22" ref="P64:P69">O64+N64</f>
        <v>500</v>
      </c>
    </row>
    <row r="65" spans="1:16" ht="42" customHeight="1">
      <c r="A65" s="33"/>
      <c r="B65" s="107" t="s">
        <v>133</v>
      </c>
      <c r="C65" s="64" t="s">
        <v>131</v>
      </c>
      <c r="D65" s="30">
        <v>4360</v>
      </c>
      <c r="E65" s="30"/>
      <c r="F65" s="121">
        <v>240</v>
      </c>
      <c r="G65" s="123"/>
      <c r="H65" s="121">
        <f>G65+F65</f>
        <v>240</v>
      </c>
      <c r="I65" s="123"/>
      <c r="J65" s="121">
        <f>I65+H65</f>
        <v>240</v>
      </c>
      <c r="K65" s="121"/>
      <c r="L65" s="121">
        <f>K65+J65</f>
        <v>240</v>
      </c>
      <c r="M65" s="121"/>
      <c r="N65" s="121">
        <f t="shared" si="21"/>
        <v>240</v>
      </c>
      <c r="O65" s="121"/>
      <c r="P65" s="121">
        <f t="shared" si="22"/>
        <v>240</v>
      </c>
    </row>
    <row r="66" spans="1:16" ht="42" customHeight="1">
      <c r="A66" s="33"/>
      <c r="B66" s="107" t="s">
        <v>105</v>
      </c>
      <c r="C66" s="64" t="s">
        <v>131</v>
      </c>
      <c r="D66" s="30"/>
      <c r="E66" s="30"/>
      <c r="F66" s="121"/>
      <c r="G66" s="123"/>
      <c r="H66" s="121"/>
      <c r="I66" s="123"/>
      <c r="J66" s="121"/>
      <c r="K66" s="121"/>
      <c r="L66" s="121"/>
      <c r="M66" s="121">
        <v>390</v>
      </c>
      <c r="N66" s="121">
        <f t="shared" si="21"/>
        <v>390</v>
      </c>
      <c r="O66" s="121"/>
      <c r="P66" s="121">
        <f t="shared" si="22"/>
        <v>390</v>
      </c>
    </row>
    <row r="67" spans="1:16" ht="38.25">
      <c r="A67" s="33"/>
      <c r="B67" s="107" t="s">
        <v>134</v>
      </c>
      <c r="C67" s="115" t="s">
        <v>135</v>
      </c>
      <c r="D67" s="30">
        <v>4750</v>
      </c>
      <c r="E67" s="30"/>
      <c r="F67" s="121">
        <v>500</v>
      </c>
      <c r="G67" s="123"/>
      <c r="H67" s="121">
        <f>G67+F67</f>
        <v>500</v>
      </c>
      <c r="I67" s="123"/>
      <c r="J67" s="121">
        <f>I67+H67</f>
        <v>500</v>
      </c>
      <c r="K67" s="121"/>
      <c r="L67" s="121">
        <f>K67+J67</f>
        <v>500</v>
      </c>
      <c r="M67" s="121"/>
      <c r="N67" s="121">
        <f t="shared" si="21"/>
        <v>500</v>
      </c>
      <c r="O67" s="121"/>
      <c r="P67" s="121">
        <f t="shared" si="22"/>
        <v>500</v>
      </c>
    </row>
    <row r="68" spans="1:16" ht="51">
      <c r="A68" s="33"/>
      <c r="B68" s="107" t="s">
        <v>107</v>
      </c>
      <c r="C68" s="64" t="s">
        <v>136</v>
      </c>
      <c r="D68" s="30">
        <v>4300</v>
      </c>
      <c r="E68" s="30"/>
      <c r="F68" s="121">
        <v>800</v>
      </c>
      <c r="G68" s="123"/>
      <c r="H68" s="121">
        <f>G68+F68</f>
        <v>800</v>
      </c>
      <c r="I68" s="123"/>
      <c r="J68" s="121">
        <f>I68+H68</f>
        <v>800</v>
      </c>
      <c r="K68" s="121"/>
      <c r="L68" s="121">
        <f>K68+J68</f>
        <v>800</v>
      </c>
      <c r="M68" s="121"/>
      <c r="N68" s="121">
        <f t="shared" si="21"/>
        <v>800</v>
      </c>
      <c r="O68" s="121"/>
      <c r="P68" s="121">
        <f t="shared" si="22"/>
        <v>800</v>
      </c>
    </row>
    <row r="69" spans="1:16" ht="39" thickBot="1">
      <c r="A69" s="33"/>
      <c r="B69" s="107" t="s">
        <v>107</v>
      </c>
      <c r="C69" s="64" t="s">
        <v>131</v>
      </c>
      <c r="D69" s="32">
        <v>4360</v>
      </c>
      <c r="E69" s="65"/>
      <c r="F69" s="66">
        <v>200</v>
      </c>
      <c r="G69" s="67"/>
      <c r="H69" s="124">
        <f>G69+F69</f>
        <v>200</v>
      </c>
      <c r="I69" s="67"/>
      <c r="J69" s="124">
        <f>I69+H69</f>
        <v>200</v>
      </c>
      <c r="K69" s="124"/>
      <c r="L69" s="124">
        <f>K69+J69</f>
        <v>200</v>
      </c>
      <c r="M69" s="124"/>
      <c r="N69" s="124">
        <f t="shared" si="21"/>
        <v>200</v>
      </c>
      <c r="O69" s="124"/>
      <c r="P69" s="124">
        <f t="shared" si="22"/>
        <v>200</v>
      </c>
    </row>
    <row r="70" spans="1:16" ht="13.5" thickBot="1">
      <c r="A70" s="25">
        <v>75495</v>
      </c>
      <c r="B70" s="50" t="s">
        <v>542</v>
      </c>
      <c r="C70" s="116"/>
      <c r="D70" s="58"/>
      <c r="E70" s="59"/>
      <c r="F70" s="54">
        <f aca="true" t="shared" si="23" ref="F70:P70">F71</f>
        <v>8000</v>
      </c>
      <c r="G70" s="85">
        <f t="shared" si="23"/>
        <v>0</v>
      </c>
      <c r="H70" s="54">
        <f t="shared" si="23"/>
        <v>8000</v>
      </c>
      <c r="I70" s="85">
        <f t="shared" si="23"/>
        <v>0</v>
      </c>
      <c r="J70" s="54">
        <f t="shared" si="23"/>
        <v>8000</v>
      </c>
      <c r="K70" s="54">
        <f t="shared" si="23"/>
        <v>0</v>
      </c>
      <c r="L70" s="54">
        <f t="shared" si="23"/>
        <v>8000</v>
      </c>
      <c r="M70" s="54">
        <f t="shared" si="23"/>
        <v>-3000</v>
      </c>
      <c r="N70" s="54">
        <f t="shared" si="23"/>
        <v>5000</v>
      </c>
      <c r="O70" s="54">
        <f t="shared" si="23"/>
        <v>0</v>
      </c>
      <c r="P70" s="54">
        <f t="shared" si="23"/>
        <v>5000</v>
      </c>
    </row>
    <row r="71" spans="1:16" ht="12.75">
      <c r="A71" s="29"/>
      <c r="B71" s="104" t="s">
        <v>123</v>
      </c>
      <c r="C71" s="108"/>
      <c r="D71" s="90"/>
      <c r="E71" s="91"/>
      <c r="F71" s="105">
        <f aca="true" t="shared" si="24" ref="F71:L71">SUM(F72:F74)</f>
        <v>8000</v>
      </c>
      <c r="G71" s="106">
        <f t="shared" si="24"/>
        <v>0</v>
      </c>
      <c r="H71" s="105">
        <f t="shared" si="24"/>
        <v>8000</v>
      </c>
      <c r="I71" s="106">
        <f t="shared" si="24"/>
        <v>0</v>
      </c>
      <c r="J71" s="105">
        <f t="shared" si="24"/>
        <v>8000</v>
      </c>
      <c r="K71" s="105">
        <f t="shared" si="24"/>
        <v>0</v>
      </c>
      <c r="L71" s="105">
        <f t="shared" si="24"/>
        <v>8000</v>
      </c>
      <c r="M71" s="105">
        <f>SUM(M72:M74)</f>
        <v>-3000</v>
      </c>
      <c r="N71" s="105">
        <f>SUM(N72:N74)</f>
        <v>5000</v>
      </c>
      <c r="O71" s="105">
        <f>SUM(O72:O74)</f>
        <v>0</v>
      </c>
      <c r="P71" s="105">
        <f>SUM(P72:P74)</f>
        <v>5000</v>
      </c>
    </row>
    <row r="72" spans="1:16" s="81" customFormat="1" ht="38.25">
      <c r="A72" s="75"/>
      <c r="B72" s="69" t="s">
        <v>78</v>
      </c>
      <c r="C72" s="125" t="s">
        <v>137</v>
      </c>
      <c r="D72" s="126">
        <v>4300</v>
      </c>
      <c r="E72" s="65"/>
      <c r="F72" s="79">
        <v>3000</v>
      </c>
      <c r="G72" s="127"/>
      <c r="H72" s="79">
        <f>F72+G72</f>
        <v>3000</v>
      </c>
      <c r="I72" s="127"/>
      <c r="J72" s="79">
        <f>H72+I72</f>
        <v>3000</v>
      </c>
      <c r="K72" s="79"/>
      <c r="L72" s="79">
        <f>J72+K72</f>
        <v>3000</v>
      </c>
      <c r="M72" s="79"/>
      <c r="N72" s="79">
        <f>L72+M72</f>
        <v>3000</v>
      </c>
      <c r="O72" s="79"/>
      <c r="P72" s="79">
        <f>N72+O72</f>
        <v>3000</v>
      </c>
    </row>
    <row r="73" spans="1:16" ht="25.5">
      <c r="A73" s="29"/>
      <c r="B73" s="74" t="s">
        <v>102</v>
      </c>
      <c r="C73" s="64" t="s">
        <v>138</v>
      </c>
      <c r="D73" s="32">
        <v>4210</v>
      </c>
      <c r="E73" s="65"/>
      <c r="F73" s="66">
        <v>2000</v>
      </c>
      <c r="G73" s="67"/>
      <c r="H73" s="79">
        <f>F73+G73</f>
        <v>2000</v>
      </c>
      <c r="I73" s="67"/>
      <c r="J73" s="79">
        <f>H73+I73</f>
        <v>2000</v>
      </c>
      <c r="K73" s="79"/>
      <c r="L73" s="79">
        <f>J73+K73</f>
        <v>2000</v>
      </c>
      <c r="M73" s="79"/>
      <c r="N73" s="79">
        <f>L73+M73</f>
        <v>2000</v>
      </c>
      <c r="O73" s="79"/>
      <c r="P73" s="79">
        <f>N73+O73</f>
        <v>2000</v>
      </c>
    </row>
    <row r="74" spans="1:16" ht="26.25" thickBot="1">
      <c r="A74" s="29"/>
      <c r="B74" s="74" t="s">
        <v>139</v>
      </c>
      <c r="C74" s="64" t="s">
        <v>140</v>
      </c>
      <c r="D74" s="32">
        <v>4210</v>
      </c>
      <c r="E74" s="65"/>
      <c r="F74" s="66">
        <v>3000</v>
      </c>
      <c r="G74" s="67"/>
      <c r="H74" s="66">
        <f>F74+G74</f>
        <v>3000</v>
      </c>
      <c r="I74" s="67"/>
      <c r="J74" s="66">
        <f>H74+I74</f>
        <v>3000</v>
      </c>
      <c r="K74" s="66"/>
      <c r="L74" s="66">
        <f>J74+K74</f>
        <v>3000</v>
      </c>
      <c r="M74" s="66">
        <v>-3000</v>
      </c>
      <c r="N74" s="66">
        <f>L74+M74</f>
        <v>0</v>
      </c>
      <c r="O74" s="66"/>
      <c r="P74" s="66">
        <f>N74+O74</f>
        <v>0</v>
      </c>
    </row>
    <row r="75" spans="1:16" s="128" customFormat="1" ht="14.25" thickBot="1" thickTop="1">
      <c r="A75" s="25">
        <v>801</v>
      </c>
      <c r="B75" s="50" t="s">
        <v>560</v>
      </c>
      <c r="C75" s="51"/>
      <c r="D75" s="58"/>
      <c r="E75" s="59"/>
      <c r="F75" s="54">
        <f aca="true" t="shared" si="25" ref="F75:P75">F76+F176+F183+F246+F307+F313+F329+F342</f>
        <v>725904</v>
      </c>
      <c r="G75" s="54">
        <f t="shared" si="25"/>
        <v>9600</v>
      </c>
      <c r="H75" s="54">
        <f t="shared" si="25"/>
        <v>735504</v>
      </c>
      <c r="I75" s="54">
        <f t="shared" si="25"/>
        <v>25552</v>
      </c>
      <c r="J75" s="54">
        <f t="shared" si="25"/>
        <v>761056</v>
      </c>
      <c r="K75" s="54">
        <f t="shared" si="25"/>
        <v>0</v>
      </c>
      <c r="L75" s="54">
        <f t="shared" si="25"/>
        <v>761056</v>
      </c>
      <c r="M75" s="54">
        <f t="shared" si="25"/>
        <v>231506</v>
      </c>
      <c r="N75" s="54">
        <f t="shared" si="25"/>
        <v>992562</v>
      </c>
      <c r="O75" s="54">
        <f t="shared" si="25"/>
        <v>0</v>
      </c>
      <c r="P75" s="54">
        <f t="shared" si="25"/>
        <v>992562</v>
      </c>
    </row>
    <row r="76" spans="1:16" ht="12.75">
      <c r="A76" s="129">
        <v>80101</v>
      </c>
      <c r="B76" s="130" t="s">
        <v>623</v>
      </c>
      <c r="C76" s="131"/>
      <c r="D76" s="132"/>
      <c r="E76" s="133"/>
      <c r="F76" s="134">
        <f aca="true" t="shared" si="26" ref="F76:P76">F77</f>
        <v>355331</v>
      </c>
      <c r="G76" s="135">
        <f t="shared" si="26"/>
        <v>6200</v>
      </c>
      <c r="H76" s="134">
        <f t="shared" si="26"/>
        <v>361531</v>
      </c>
      <c r="I76" s="135">
        <f t="shared" si="26"/>
        <v>14552</v>
      </c>
      <c r="J76" s="134">
        <f t="shared" si="26"/>
        <v>376083</v>
      </c>
      <c r="K76" s="134">
        <f t="shared" si="26"/>
        <v>0</v>
      </c>
      <c r="L76" s="134">
        <f t="shared" si="26"/>
        <v>376083</v>
      </c>
      <c r="M76" s="134">
        <f t="shared" si="26"/>
        <v>72406</v>
      </c>
      <c r="N76" s="134">
        <f t="shared" si="26"/>
        <v>448489</v>
      </c>
      <c r="O76" s="134">
        <f t="shared" si="26"/>
        <v>0</v>
      </c>
      <c r="P76" s="134">
        <f t="shared" si="26"/>
        <v>448489</v>
      </c>
    </row>
    <row r="77" spans="1:16" s="141" customFormat="1" ht="12" customHeight="1">
      <c r="A77" s="29"/>
      <c r="B77" s="136" t="s">
        <v>141</v>
      </c>
      <c r="C77" s="137"/>
      <c r="D77" s="138"/>
      <c r="E77" s="139"/>
      <c r="F77" s="140">
        <f aca="true" t="shared" si="27" ref="F77:L77">SUM(F78:F175)</f>
        <v>355331</v>
      </c>
      <c r="G77" s="140">
        <f t="shared" si="27"/>
        <v>6200</v>
      </c>
      <c r="H77" s="140">
        <f t="shared" si="27"/>
        <v>361531</v>
      </c>
      <c r="I77" s="140">
        <f t="shared" si="27"/>
        <v>14552</v>
      </c>
      <c r="J77" s="140">
        <f t="shared" si="27"/>
        <v>376083</v>
      </c>
      <c r="K77" s="140">
        <f t="shared" si="27"/>
        <v>0</v>
      </c>
      <c r="L77" s="140">
        <f t="shared" si="27"/>
        <v>376083</v>
      </c>
      <c r="M77" s="140">
        <f>SUM(M78:M175)</f>
        <v>72406</v>
      </c>
      <c r="N77" s="140">
        <f>SUM(N78:N175)</f>
        <v>448489</v>
      </c>
      <c r="O77" s="140">
        <f>SUM(O78:O175)</f>
        <v>0</v>
      </c>
      <c r="P77" s="140">
        <f>SUM(P78:P175)</f>
        <v>448489</v>
      </c>
    </row>
    <row r="78" spans="1:16" s="141" customFormat="1" ht="25.5">
      <c r="A78" s="142"/>
      <c r="B78" s="114" t="s">
        <v>142</v>
      </c>
      <c r="C78" s="143" t="s">
        <v>143</v>
      </c>
      <c r="D78" s="144" t="s">
        <v>144</v>
      </c>
      <c r="E78" s="65"/>
      <c r="F78" s="66">
        <f>500+700</f>
        <v>1200</v>
      </c>
      <c r="G78" s="67"/>
      <c r="H78" s="66">
        <f aca="true" t="shared" si="28" ref="H78:H124">G78+F78</f>
        <v>1200</v>
      </c>
      <c r="I78" s="67"/>
      <c r="J78" s="66">
        <f aca="true" t="shared" si="29" ref="J78:J111">I78+H78</f>
        <v>1200</v>
      </c>
      <c r="K78" s="66"/>
      <c r="L78" s="66">
        <f aca="true" t="shared" si="30" ref="L78:L151">K78+J78</f>
        <v>1200</v>
      </c>
      <c r="M78" s="66"/>
      <c r="N78" s="66">
        <f aca="true" t="shared" si="31" ref="N78:N153">M78+L78</f>
        <v>1200</v>
      </c>
      <c r="O78" s="66"/>
      <c r="P78" s="66">
        <f aca="true" t="shared" si="32" ref="P78:P141">O78+N78</f>
        <v>1200</v>
      </c>
    </row>
    <row r="79" spans="1:16" s="141" customFormat="1" ht="25.5">
      <c r="A79" s="142"/>
      <c r="B79" s="114" t="s">
        <v>142</v>
      </c>
      <c r="C79" s="143" t="s">
        <v>145</v>
      </c>
      <c r="D79" s="144">
        <v>4170</v>
      </c>
      <c r="E79" s="65"/>
      <c r="F79" s="66">
        <v>1200</v>
      </c>
      <c r="G79" s="67"/>
      <c r="H79" s="66">
        <f t="shared" si="28"/>
        <v>1200</v>
      </c>
      <c r="I79" s="67"/>
      <c r="J79" s="66">
        <f t="shared" si="29"/>
        <v>1200</v>
      </c>
      <c r="K79" s="66"/>
      <c r="L79" s="66">
        <f t="shared" si="30"/>
        <v>1200</v>
      </c>
      <c r="M79" s="66"/>
      <c r="N79" s="66">
        <f t="shared" si="31"/>
        <v>1200</v>
      </c>
      <c r="O79" s="66"/>
      <c r="P79" s="66">
        <f t="shared" si="32"/>
        <v>1200</v>
      </c>
    </row>
    <row r="80" spans="1:16" s="141" customFormat="1" ht="24.75" customHeight="1">
      <c r="A80" s="142"/>
      <c r="B80" s="114" t="s">
        <v>142</v>
      </c>
      <c r="C80" s="143" t="s">
        <v>146</v>
      </c>
      <c r="D80" s="144">
        <v>4270</v>
      </c>
      <c r="E80" s="65"/>
      <c r="F80" s="66">
        <v>3000</v>
      </c>
      <c r="G80" s="67"/>
      <c r="H80" s="66">
        <f t="shared" si="28"/>
        <v>3000</v>
      </c>
      <c r="I80" s="67"/>
      <c r="J80" s="66">
        <f t="shared" si="29"/>
        <v>3000</v>
      </c>
      <c r="K80" s="66"/>
      <c r="L80" s="66">
        <f t="shared" si="30"/>
        <v>3000</v>
      </c>
      <c r="M80" s="66"/>
      <c r="N80" s="66">
        <f t="shared" si="31"/>
        <v>3000</v>
      </c>
      <c r="O80" s="66"/>
      <c r="P80" s="66">
        <f t="shared" si="32"/>
        <v>3000</v>
      </c>
    </row>
    <row r="81" spans="1:16" s="141" customFormat="1" ht="25.5">
      <c r="A81" s="142"/>
      <c r="B81" s="114" t="s">
        <v>76</v>
      </c>
      <c r="C81" s="143" t="s">
        <v>568</v>
      </c>
      <c r="D81" s="144">
        <v>4210</v>
      </c>
      <c r="E81" s="65"/>
      <c r="F81" s="66">
        <v>15000</v>
      </c>
      <c r="G81" s="67"/>
      <c r="H81" s="66">
        <f t="shared" si="28"/>
        <v>15000</v>
      </c>
      <c r="I81" s="67"/>
      <c r="J81" s="66">
        <f t="shared" si="29"/>
        <v>15000</v>
      </c>
      <c r="K81" s="66"/>
      <c r="L81" s="66">
        <f t="shared" si="30"/>
        <v>15000</v>
      </c>
      <c r="M81" s="66"/>
      <c r="N81" s="66">
        <f t="shared" si="31"/>
        <v>15000</v>
      </c>
      <c r="O81" s="66"/>
      <c r="P81" s="66">
        <f t="shared" si="32"/>
        <v>15000</v>
      </c>
    </row>
    <row r="82" spans="1:16" s="141" customFormat="1" ht="25.5">
      <c r="A82" s="142"/>
      <c r="B82" s="114" t="s">
        <v>76</v>
      </c>
      <c r="C82" s="145" t="s">
        <v>582</v>
      </c>
      <c r="D82" s="146">
        <v>4210</v>
      </c>
      <c r="E82" s="65"/>
      <c r="F82" s="66">
        <v>2000</v>
      </c>
      <c r="G82" s="67"/>
      <c r="H82" s="66">
        <f t="shared" si="28"/>
        <v>2000</v>
      </c>
      <c r="I82" s="67"/>
      <c r="J82" s="66">
        <f t="shared" si="29"/>
        <v>2000</v>
      </c>
      <c r="K82" s="66"/>
      <c r="L82" s="66">
        <f t="shared" si="30"/>
        <v>2000</v>
      </c>
      <c r="M82" s="66"/>
      <c r="N82" s="66">
        <f t="shared" si="31"/>
        <v>2000</v>
      </c>
      <c r="O82" s="66"/>
      <c r="P82" s="66">
        <f t="shared" si="32"/>
        <v>2000</v>
      </c>
    </row>
    <row r="83" spans="1:16" s="141" customFormat="1" ht="30" customHeight="1">
      <c r="A83" s="147"/>
      <c r="B83" s="114" t="s">
        <v>583</v>
      </c>
      <c r="C83" s="148" t="s">
        <v>584</v>
      </c>
      <c r="D83" s="146">
        <v>4270</v>
      </c>
      <c r="E83" s="120"/>
      <c r="F83" s="66">
        <v>10000</v>
      </c>
      <c r="G83" s="67"/>
      <c r="H83" s="66">
        <f t="shared" si="28"/>
        <v>10000</v>
      </c>
      <c r="I83" s="67"/>
      <c r="J83" s="66">
        <f t="shared" si="29"/>
        <v>10000</v>
      </c>
      <c r="K83" s="66"/>
      <c r="L83" s="66">
        <f t="shared" si="30"/>
        <v>10000</v>
      </c>
      <c r="M83" s="66"/>
      <c r="N83" s="66">
        <f t="shared" si="31"/>
        <v>10000</v>
      </c>
      <c r="O83" s="66"/>
      <c r="P83" s="66">
        <f t="shared" si="32"/>
        <v>10000</v>
      </c>
    </row>
    <row r="84" spans="1:16" s="141" customFormat="1" ht="25.5">
      <c r="A84" s="142"/>
      <c r="B84" s="114" t="s">
        <v>76</v>
      </c>
      <c r="C84" s="145" t="s">
        <v>585</v>
      </c>
      <c r="D84" s="144">
        <v>4210</v>
      </c>
      <c r="E84" s="65"/>
      <c r="F84" s="66">
        <v>5000</v>
      </c>
      <c r="G84" s="67"/>
      <c r="H84" s="66">
        <f t="shared" si="28"/>
        <v>5000</v>
      </c>
      <c r="I84" s="67"/>
      <c r="J84" s="66">
        <f t="shared" si="29"/>
        <v>5000</v>
      </c>
      <c r="K84" s="66"/>
      <c r="L84" s="66">
        <f t="shared" si="30"/>
        <v>5000</v>
      </c>
      <c r="M84" s="66"/>
      <c r="N84" s="66">
        <f t="shared" si="31"/>
        <v>5000</v>
      </c>
      <c r="O84" s="66"/>
      <c r="P84" s="66">
        <f t="shared" si="32"/>
        <v>5000</v>
      </c>
    </row>
    <row r="85" spans="1:16" s="141" customFormat="1" ht="25.5" customHeight="1">
      <c r="A85" s="142"/>
      <c r="B85" s="69" t="s">
        <v>78</v>
      </c>
      <c r="C85" s="145" t="s">
        <v>589</v>
      </c>
      <c r="D85" s="144">
        <v>4210</v>
      </c>
      <c r="E85" s="65"/>
      <c r="F85" s="66">
        <v>4000</v>
      </c>
      <c r="G85" s="67"/>
      <c r="H85" s="66">
        <f t="shared" si="28"/>
        <v>4000</v>
      </c>
      <c r="I85" s="67"/>
      <c r="J85" s="66">
        <f t="shared" si="29"/>
        <v>4000</v>
      </c>
      <c r="K85" s="66"/>
      <c r="L85" s="66">
        <f t="shared" si="30"/>
        <v>4000</v>
      </c>
      <c r="M85" s="66"/>
      <c r="N85" s="66">
        <f t="shared" si="31"/>
        <v>4000</v>
      </c>
      <c r="O85" s="66"/>
      <c r="P85" s="66">
        <f t="shared" si="32"/>
        <v>4000</v>
      </c>
    </row>
    <row r="86" spans="1:16" s="141" customFormat="1" ht="27.75" customHeight="1">
      <c r="A86" s="142"/>
      <c r="B86" s="69" t="s">
        <v>78</v>
      </c>
      <c r="C86" s="145" t="s">
        <v>590</v>
      </c>
      <c r="D86" s="144">
        <v>4240</v>
      </c>
      <c r="E86" s="65"/>
      <c r="F86" s="66">
        <v>2000</v>
      </c>
      <c r="G86" s="67"/>
      <c r="H86" s="66">
        <f t="shared" si="28"/>
        <v>2000</v>
      </c>
      <c r="I86" s="67"/>
      <c r="J86" s="66">
        <f t="shared" si="29"/>
        <v>2000</v>
      </c>
      <c r="K86" s="66"/>
      <c r="L86" s="66">
        <f t="shared" si="30"/>
        <v>2000</v>
      </c>
      <c r="M86" s="66"/>
      <c r="N86" s="66">
        <f t="shared" si="31"/>
        <v>2000</v>
      </c>
      <c r="O86" s="66"/>
      <c r="P86" s="66">
        <f t="shared" si="32"/>
        <v>2000</v>
      </c>
    </row>
    <row r="87" spans="1:16" s="141" customFormat="1" ht="27" customHeight="1">
      <c r="A87" s="142"/>
      <c r="B87" s="69" t="s">
        <v>78</v>
      </c>
      <c r="C87" s="145" t="s">
        <v>591</v>
      </c>
      <c r="D87" s="144">
        <v>4270</v>
      </c>
      <c r="E87" s="65"/>
      <c r="F87" s="66">
        <v>4000</v>
      </c>
      <c r="G87" s="67"/>
      <c r="H87" s="66">
        <f t="shared" si="28"/>
        <v>4000</v>
      </c>
      <c r="I87" s="67"/>
      <c r="J87" s="66">
        <f t="shared" si="29"/>
        <v>4000</v>
      </c>
      <c r="K87" s="66"/>
      <c r="L87" s="66">
        <f t="shared" si="30"/>
        <v>4000</v>
      </c>
      <c r="M87" s="66"/>
      <c r="N87" s="66">
        <f t="shared" si="31"/>
        <v>4000</v>
      </c>
      <c r="O87" s="66"/>
      <c r="P87" s="66">
        <f t="shared" si="32"/>
        <v>4000</v>
      </c>
    </row>
    <row r="88" spans="1:16" s="141" customFormat="1" ht="25.5">
      <c r="A88" s="142" t="s">
        <v>592</v>
      </c>
      <c r="B88" s="69" t="s">
        <v>78</v>
      </c>
      <c r="C88" s="145" t="s">
        <v>593</v>
      </c>
      <c r="D88" s="144">
        <v>4210</v>
      </c>
      <c r="E88" s="65"/>
      <c r="F88" s="66">
        <v>4000</v>
      </c>
      <c r="G88" s="67"/>
      <c r="H88" s="66">
        <f t="shared" si="28"/>
        <v>4000</v>
      </c>
      <c r="I88" s="67"/>
      <c r="J88" s="66">
        <f t="shared" si="29"/>
        <v>4000</v>
      </c>
      <c r="K88" s="66"/>
      <c r="L88" s="66">
        <f t="shared" si="30"/>
        <v>4000</v>
      </c>
      <c r="M88" s="66"/>
      <c r="N88" s="66">
        <f t="shared" si="31"/>
        <v>4000</v>
      </c>
      <c r="O88" s="66"/>
      <c r="P88" s="66">
        <f t="shared" si="32"/>
        <v>4000</v>
      </c>
    </row>
    <row r="89" spans="1:16" s="141" customFormat="1" ht="27.75" customHeight="1">
      <c r="A89" s="142"/>
      <c r="B89" s="69" t="s">
        <v>78</v>
      </c>
      <c r="C89" s="145" t="s">
        <v>594</v>
      </c>
      <c r="D89" s="144">
        <v>4210</v>
      </c>
      <c r="E89" s="65"/>
      <c r="F89" s="66">
        <v>8000</v>
      </c>
      <c r="G89" s="67"/>
      <c r="H89" s="66">
        <f t="shared" si="28"/>
        <v>8000</v>
      </c>
      <c r="I89" s="67"/>
      <c r="J89" s="66">
        <f t="shared" si="29"/>
        <v>8000</v>
      </c>
      <c r="K89" s="66"/>
      <c r="L89" s="66">
        <f t="shared" si="30"/>
        <v>8000</v>
      </c>
      <c r="M89" s="66"/>
      <c r="N89" s="66">
        <f t="shared" si="31"/>
        <v>8000</v>
      </c>
      <c r="O89" s="66"/>
      <c r="P89" s="66">
        <f t="shared" si="32"/>
        <v>8000</v>
      </c>
    </row>
    <row r="90" spans="1:16" s="141" customFormat="1" ht="25.5">
      <c r="A90" s="142"/>
      <c r="B90" s="69" t="s">
        <v>78</v>
      </c>
      <c r="C90" s="145" t="s">
        <v>595</v>
      </c>
      <c r="D90" s="144">
        <v>4210</v>
      </c>
      <c r="E90" s="65"/>
      <c r="F90" s="66">
        <v>4000</v>
      </c>
      <c r="G90" s="67"/>
      <c r="H90" s="66">
        <f t="shared" si="28"/>
        <v>4000</v>
      </c>
      <c r="I90" s="67"/>
      <c r="J90" s="66">
        <f t="shared" si="29"/>
        <v>4000</v>
      </c>
      <c r="K90" s="66"/>
      <c r="L90" s="66">
        <f t="shared" si="30"/>
        <v>4000</v>
      </c>
      <c r="M90" s="66"/>
      <c r="N90" s="66">
        <f t="shared" si="31"/>
        <v>4000</v>
      </c>
      <c r="O90" s="66"/>
      <c r="P90" s="66">
        <f t="shared" si="32"/>
        <v>4000</v>
      </c>
    </row>
    <row r="91" spans="1:16" s="141" customFormat="1" ht="12.75">
      <c r="A91" s="142"/>
      <c r="B91" s="69" t="s">
        <v>78</v>
      </c>
      <c r="C91" s="145" t="s">
        <v>596</v>
      </c>
      <c r="D91" s="144">
        <v>4270</v>
      </c>
      <c r="E91" s="65"/>
      <c r="F91" s="66">
        <v>4000</v>
      </c>
      <c r="G91" s="67"/>
      <c r="H91" s="66">
        <f t="shared" si="28"/>
        <v>4000</v>
      </c>
      <c r="I91" s="67"/>
      <c r="J91" s="66">
        <f t="shared" si="29"/>
        <v>4000</v>
      </c>
      <c r="K91" s="66"/>
      <c r="L91" s="66">
        <f t="shared" si="30"/>
        <v>4000</v>
      </c>
      <c r="M91" s="66"/>
      <c r="N91" s="66">
        <f t="shared" si="31"/>
        <v>4000</v>
      </c>
      <c r="O91" s="66"/>
      <c r="P91" s="66">
        <f t="shared" si="32"/>
        <v>4000</v>
      </c>
    </row>
    <row r="92" spans="1:16" s="141" customFormat="1" ht="13.5" customHeight="1">
      <c r="A92" s="147"/>
      <c r="B92" s="114" t="s">
        <v>597</v>
      </c>
      <c r="C92" s="148" t="s">
        <v>598</v>
      </c>
      <c r="D92" s="146">
        <v>4270</v>
      </c>
      <c r="E92" s="120"/>
      <c r="F92" s="66">
        <v>5000</v>
      </c>
      <c r="G92" s="67"/>
      <c r="H92" s="66">
        <f t="shared" si="28"/>
        <v>5000</v>
      </c>
      <c r="I92" s="67"/>
      <c r="J92" s="66">
        <f t="shared" si="29"/>
        <v>5000</v>
      </c>
      <c r="K92" s="66"/>
      <c r="L92" s="66">
        <f t="shared" si="30"/>
        <v>5000</v>
      </c>
      <c r="M92" s="66"/>
      <c r="N92" s="66">
        <f t="shared" si="31"/>
        <v>5000</v>
      </c>
      <c r="O92" s="66"/>
      <c r="P92" s="66">
        <f t="shared" si="32"/>
        <v>5000</v>
      </c>
    </row>
    <row r="93" spans="1:16" s="141" customFormat="1" ht="25.5">
      <c r="A93" s="142"/>
      <c r="B93" s="141" t="s">
        <v>599</v>
      </c>
      <c r="C93" s="145" t="s">
        <v>601</v>
      </c>
      <c r="D93" s="144">
        <v>4210</v>
      </c>
      <c r="E93" s="65"/>
      <c r="F93" s="66">
        <v>1000</v>
      </c>
      <c r="G93" s="67"/>
      <c r="H93" s="66">
        <f t="shared" si="28"/>
        <v>1000</v>
      </c>
      <c r="I93" s="67"/>
      <c r="J93" s="66">
        <f t="shared" si="29"/>
        <v>1000</v>
      </c>
      <c r="K93" s="66"/>
      <c r="L93" s="66">
        <f t="shared" si="30"/>
        <v>1000</v>
      </c>
      <c r="M93" s="66"/>
      <c r="N93" s="66">
        <f t="shared" si="31"/>
        <v>1000</v>
      </c>
      <c r="O93" s="66"/>
      <c r="P93" s="66">
        <f t="shared" si="32"/>
        <v>1000</v>
      </c>
    </row>
    <row r="94" spans="1:16" s="141" customFormat="1" ht="12.75">
      <c r="A94" s="142"/>
      <c r="B94" s="141" t="s">
        <v>599</v>
      </c>
      <c r="C94" s="145" t="s">
        <v>602</v>
      </c>
      <c r="D94" s="144">
        <v>4240</v>
      </c>
      <c r="E94" s="65"/>
      <c r="F94" s="66">
        <v>1000</v>
      </c>
      <c r="G94" s="67"/>
      <c r="H94" s="66">
        <f t="shared" si="28"/>
        <v>1000</v>
      </c>
      <c r="I94" s="67"/>
      <c r="J94" s="66">
        <f t="shared" si="29"/>
        <v>1000</v>
      </c>
      <c r="K94" s="66"/>
      <c r="L94" s="66">
        <f t="shared" si="30"/>
        <v>1000</v>
      </c>
      <c r="M94" s="66"/>
      <c r="N94" s="66">
        <f t="shared" si="31"/>
        <v>1000</v>
      </c>
      <c r="O94" s="66"/>
      <c r="P94" s="66">
        <f t="shared" si="32"/>
        <v>1000</v>
      </c>
    </row>
    <row r="95" spans="1:16" s="141" customFormat="1" ht="12.75">
      <c r="A95" s="142"/>
      <c r="B95" s="114" t="s">
        <v>599</v>
      </c>
      <c r="C95" s="148" t="s">
        <v>603</v>
      </c>
      <c r="D95" s="146">
        <v>4270</v>
      </c>
      <c r="E95" s="120"/>
      <c r="F95" s="66">
        <v>10000</v>
      </c>
      <c r="G95" s="67"/>
      <c r="H95" s="66">
        <f t="shared" si="28"/>
        <v>10000</v>
      </c>
      <c r="I95" s="67"/>
      <c r="J95" s="66">
        <f t="shared" si="29"/>
        <v>10000</v>
      </c>
      <c r="K95" s="66"/>
      <c r="L95" s="66">
        <f t="shared" si="30"/>
        <v>10000</v>
      </c>
      <c r="M95" s="66"/>
      <c r="N95" s="66">
        <f t="shared" si="31"/>
        <v>10000</v>
      </c>
      <c r="O95" s="66"/>
      <c r="P95" s="66">
        <f t="shared" si="32"/>
        <v>10000</v>
      </c>
    </row>
    <row r="96" spans="1:16" s="141" customFormat="1" ht="12.75">
      <c r="A96" s="142"/>
      <c r="B96" s="74" t="s">
        <v>121</v>
      </c>
      <c r="C96" s="145" t="s">
        <v>604</v>
      </c>
      <c r="D96" s="144">
        <v>6050</v>
      </c>
      <c r="E96" s="65"/>
      <c r="F96" s="66">
        <v>8000</v>
      </c>
      <c r="G96" s="67"/>
      <c r="H96" s="66">
        <f t="shared" si="28"/>
        <v>8000</v>
      </c>
      <c r="I96" s="67"/>
      <c r="J96" s="66">
        <f t="shared" si="29"/>
        <v>8000</v>
      </c>
      <c r="K96" s="66"/>
      <c r="L96" s="66">
        <f t="shared" si="30"/>
        <v>8000</v>
      </c>
      <c r="M96" s="66"/>
      <c r="N96" s="66">
        <f t="shared" si="31"/>
        <v>8000</v>
      </c>
      <c r="O96" s="66"/>
      <c r="P96" s="66">
        <f t="shared" si="32"/>
        <v>8000</v>
      </c>
    </row>
    <row r="97" spans="1:16" s="141" customFormat="1" ht="12.75">
      <c r="A97" s="142"/>
      <c r="B97" s="141" t="s">
        <v>119</v>
      </c>
      <c r="C97" s="145" t="s">
        <v>605</v>
      </c>
      <c r="D97" s="144">
        <v>4210</v>
      </c>
      <c r="E97" s="65"/>
      <c r="F97" s="66">
        <v>2500</v>
      </c>
      <c r="G97" s="67"/>
      <c r="H97" s="66">
        <f t="shared" si="28"/>
        <v>2500</v>
      </c>
      <c r="I97" s="67"/>
      <c r="J97" s="66">
        <f t="shared" si="29"/>
        <v>2500</v>
      </c>
      <c r="K97" s="66"/>
      <c r="L97" s="66">
        <f t="shared" si="30"/>
        <v>2500</v>
      </c>
      <c r="M97" s="66"/>
      <c r="N97" s="66">
        <f t="shared" si="31"/>
        <v>2500</v>
      </c>
      <c r="O97" s="66"/>
      <c r="P97" s="66">
        <f t="shared" si="32"/>
        <v>2500</v>
      </c>
    </row>
    <row r="98" spans="1:16" s="141" customFormat="1" ht="12.75">
      <c r="A98" s="142"/>
      <c r="B98" s="141" t="s">
        <v>122</v>
      </c>
      <c r="C98" s="145" t="s">
        <v>115</v>
      </c>
      <c r="D98" s="144"/>
      <c r="E98" s="65"/>
      <c r="F98" s="66"/>
      <c r="G98" s="67"/>
      <c r="H98" s="66"/>
      <c r="I98" s="67"/>
      <c r="J98" s="66"/>
      <c r="K98" s="66"/>
      <c r="L98" s="66"/>
      <c r="M98" s="66">
        <v>4000</v>
      </c>
      <c r="N98" s="66">
        <f t="shared" si="31"/>
        <v>4000</v>
      </c>
      <c r="O98" s="66"/>
      <c r="P98" s="66">
        <f t="shared" si="32"/>
        <v>4000</v>
      </c>
    </row>
    <row r="99" spans="1:16" s="141" customFormat="1" ht="38.25">
      <c r="A99" s="142"/>
      <c r="B99" s="141" t="s">
        <v>606</v>
      </c>
      <c r="C99" s="145" t="s">
        <v>348</v>
      </c>
      <c r="D99" s="144" t="s">
        <v>349</v>
      </c>
      <c r="E99" s="65"/>
      <c r="F99" s="66">
        <v>2000</v>
      </c>
      <c r="G99" s="67"/>
      <c r="H99" s="66">
        <f t="shared" si="28"/>
        <v>2000</v>
      </c>
      <c r="I99" s="67"/>
      <c r="J99" s="66">
        <f t="shared" si="29"/>
        <v>2000</v>
      </c>
      <c r="K99" s="66"/>
      <c r="L99" s="66">
        <f t="shared" si="30"/>
        <v>2000</v>
      </c>
      <c r="M99" s="66"/>
      <c r="N99" s="66">
        <f t="shared" si="31"/>
        <v>2000</v>
      </c>
      <c r="O99" s="66"/>
      <c r="P99" s="66">
        <f t="shared" si="32"/>
        <v>2000</v>
      </c>
    </row>
    <row r="100" spans="1:16" s="141" customFormat="1" ht="25.5">
      <c r="A100" s="142"/>
      <c r="B100" s="141" t="s">
        <v>82</v>
      </c>
      <c r="C100" s="145" t="s">
        <v>350</v>
      </c>
      <c r="D100" s="144">
        <v>4240</v>
      </c>
      <c r="E100" s="65"/>
      <c r="F100" s="66">
        <v>400</v>
      </c>
      <c r="G100" s="67"/>
      <c r="H100" s="66">
        <f t="shared" si="28"/>
        <v>400</v>
      </c>
      <c r="I100" s="67"/>
      <c r="J100" s="66">
        <f t="shared" si="29"/>
        <v>400</v>
      </c>
      <c r="K100" s="66"/>
      <c r="L100" s="66">
        <f t="shared" si="30"/>
        <v>400</v>
      </c>
      <c r="M100" s="66"/>
      <c r="N100" s="66">
        <f t="shared" si="31"/>
        <v>400</v>
      </c>
      <c r="O100" s="66"/>
      <c r="P100" s="66">
        <f t="shared" si="32"/>
        <v>400</v>
      </c>
    </row>
    <row r="101" spans="1:16" s="141" customFormat="1" ht="25.5">
      <c r="A101" s="142"/>
      <c r="B101" s="141" t="s">
        <v>351</v>
      </c>
      <c r="C101" s="145" t="s">
        <v>352</v>
      </c>
      <c r="D101" s="144">
        <v>4240</v>
      </c>
      <c r="E101" s="65"/>
      <c r="F101" s="66">
        <v>500</v>
      </c>
      <c r="G101" s="67"/>
      <c r="H101" s="66">
        <f t="shared" si="28"/>
        <v>500</v>
      </c>
      <c r="I101" s="67"/>
      <c r="J101" s="66">
        <f t="shared" si="29"/>
        <v>500</v>
      </c>
      <c r="K101" s="66"/>
      <c r="L101" s="66">
        <f t="shared" si="30"/>
        <v>500</v>
      </c>
      <c r="M101" s="66"/>
      <c r="N101" s="66">
        <f t="shared" si="31"/>
        <v>500</v>
      </c>
      <c r="O101" s="66"/>
      <c r="P101" s="66">
        <f t="shared" si="32"/>
        <v>500</v>
      </c>
    </row>
    <row r="102" spans="1:16" s="141" customFormat="1" ht="12.75">
      <c r="A102" s="142"/>
      <c r="B102" s="141" t="s">
        <v>351</v>
      </c>
      <c r="C102" s="145" t="s">
        <v>110</v>
      </c>
      <c r="D102" s="144"/>
      <c r="E102" s="65"/>
      <c r="F102" s="66"/>
      <c r="G102" s="67"/>
      <c r="H102" s="66"/>
      <c r="I102" s="67"/>
      <c r="J102" s="66"/>
      <c r="K102" s="66"/>
      <c r="L102" s="66"/>
      <c r="M102" s="66">
        <v>2500</v>
      </c>
      <c r="N102" s="66">
        <f t="shared" si="31"/>
        <v>2500</v>
      </c>
      <c r="O102" s="66"/>
      <c r="P102" s="66">
        <f t="shared" si="32"/>
        <v>2500</v>
      </c>
    </row>
    <row r="103" spans="1:16" s="141" customFormat="1" ht="25.5">
      <c r="A103" s="142"/>
      <c r="B103" s="141" t="s">
        <v>353</v>
      </c>
      <c r="C103" s="145" t="s">
        <v>354</v>
      </c>
      <c r="D103" s="144">
        <v>4300</v>
      </c>
      <c r="E103" s="65"/>
      <c r="F103" s="66">
        <v>8000</v>
      </c>
      <c r="G103" s="67"/>
      <c r="H103" s="66">
        <f t="shared" si="28"/>
        <v>8000</v>
      </c>
      <c r="I103" s="67"/>
      <c r="J103" s="66">
        <f t="shared" si="29"/>
        <v>8000</v>
      </c>
      <c r="K103" s="66"/>
      <c r="L103" s="66">
        <f t="shared" si="30"/>
        <v>8000</v>
      </c>
      <c r="M103" s="66"/>
      <c r="N103" s="66">
        <f t="shared" si="31"/>
        <v>8000</v>
      </c>
      <c r="O103" s="66"/>
      <c r="P103" s="66">
        <f t="shared" si="32"/>
        <v>8000</v>
      </c>
    </row>
    <row r="104" spans="1:16" s="141" customFormat="1" ht="12.75">
      <c r="A104" s="142"/>
      <c r="B104" s="114" t="s">
        <v>86</v>
      </c>
      <c r="C104" s="145" t="s">
        <v>355</v>
      </c>
      <c r="D104" s="144">
        <v>4240</v>
      </c>
      <c r="E104" s="65"/>
      <c r="F104" s="66">
        <v>500</v>
      </c>
      <c r="G104" s="67"/>
      <c r="H104" s="66">
        <f t="shared" si="28"/>
        <v>500</v>
      </c>
      <c r="I104" s="67"/>
      <c r="J104" s="66">
        <f t="shared" si="29"/>
        <v>500</v>
      </c>
      <c r="K104" s="66"/>
      <c r="L104" s="66">
        <f t="shared" si="30"/>
        <v>500</v>
      </c>
      <c r="M104" s="66"/>
      <c r="N104" s="66">
        <f t="shared" si="31"/>
        <v>500</v>
      </c>
      <c r="O104" s="66"/>
      <c r="P104" s="66">
        <f t="shared" si="32"/>
        <v>500</v>
      </c>
    </row>
    <row r="105" spans="1:16" s="141" customFormat="1" ht="25.5">
      <c r="A105" s="142"/>
      <c r="B105" s="114" t="s">
        <v>86</v>
      </c>
      <c r="C105" s="145" t="s">
        <v>356</v>
      </c>
      <c r="D105" s="144">
        <v>4240</v>
      </c>
      <c r="E105" s="65"/>
      <c r="F105" s="66">
        <v>500</v>
      </c>
      <c r="G105" s="67"/>
      <c r="H105" s="66">
        <f t="shared" si="28"/>
        <v>500</v>
      </c>
      <c r="I105" s="67"/>
      <c r="J105" s="66">
        <f t="shared" si="29"/>
        <v>500</v>
      </c>
      <c r="K105" s="66"/>
      <c r="L105" s="66">
        <f t="shared" si="30"/>
        <v>500</v>
      </c>
      <c r="M105" s="66"/>
      <c r="N105" s="66">
        <f t="shared" si="31"/>
        <v>500</v>
      </c>
      <c r="O105" s="66"/>
      <c r="P105" s="66">
        <f t="shared" si="32"/>
        <v>500</v>
      </c>
    </row>
    <row r="106" spans="1:16" s="141" customFormat="1" ht="25.5">
      <c r="A106" s="142"/>
      <c r="B106" s="114" t="s">
        <v>86</v>
      </c>
      <c r="C106" s="145" t="s">
        <v>357</v>
      </c>
      <c r="D106" s="144">
        <v>4240</v>
      </c>
      <c r="E106" s="65"/>
      <c r="F106" s="66">
        <v>500</v>
      </c>
      <c r="G106" s="67"/>
      <c r="H106" s="66">
        <f t="shared" si="28"/>
        <v>500</v>
      </c>
      <c r="I106" s="67"/>
      <c r="J106" s="66">
        <f t="shared" si="29"/>
        <v>500</v>
      </c>
      <c r="K106" s="66"/>
      <c r="L106" s="66">
        <f t="shared" si="30"/>
        <v>500</v>
      </c>
      <c r="M106" s="66"/>
      <c r="N106" s="66">
        <f t="shared" si="31"/>
        <v>500</v>
      </c>
      <c r="O106" s="66"/>
      <c r="P106" s="66">
        <f t="shared" si="32"/>
        <v>500</v>
      </c>
    </row>
    <row r="107" spans="1:16" s="141" customFormat="1" ht="25.5">
      <c r="A107" s="142"/>
      <c r="B107" s="114" t="s">
        <v>86</v>
      </c>
      <c r="C107" s="150" t="s">
        <v>358</v>
      </c>
      <c r="D107" s="144">
        <v>4300</v>
      </c>
      <c r="E107" s="65"/>
      <c r="F107" s="66">
        <v>2500</v>
      </c>
      <c r="G107" s="67"/>
      <c r="H107" s="66">
        <f t="shared" si="28"/>
        <v>2500</v>
      </c>
      <c r="I107" s="67"/>
      <c r="J107" s="66">
        <f t="shared" si="29"/>
        <v>2500</v>
      </c>
      <c r="K107" s="66"/>
      <c r="L107" s="66">
        <f t="shared" si="30"/>
        <v>2500</v>
      </c>
      <c r="M107" s="66"/>
      <c r="N107" s="66">
        <f t="shared" si="31"/>
        <v>2500</v>
      </c>
      <c r="O107" s="66"/>
      <c r="P107" s="66">
        <f t="shared" si="32"/>
        <v>2500</v>
      </c>
    </row>
    <row r="108" spans="1:16" s="141" customFormat="1" ht="12.75">
      <c r="A108" s="142"/>
      <c r="B108" s="114" t="s">
        <v>86</v>
      </c>
      <c r="C108" s="150" t="s">
        <v>359</v>
      </c>
      <c r="D108" s="146">
        <v>4270</v>
      </c>
      <c r="E108" s="120"/>
      <c r="F108" s="66">
        <v>9000</v>
      </c>
      <c r="G108" s="67"/>
      <c r="H108" s="66">
        <f t="shared" si="28"/>
        <v>9000</v>
      </c>
      <c r="I108" s="67">
        <v>2200</v>
      </c>
      <c r="J108" s="66">
        <f t="shared" si="29"/>
        <v>11200</v>
      </c>
      <c r="K108" s="66"/>
      <c r="L108" s="66">
        <f t="shared" si="30"/>
        <v>11200</v>
      </c>
      <c r="M108" s="66">
        <v>17300</v>
      </c>
      <c r="N108" s="66">
        <f t="shared" si="31"/>
        <v>28500</v>
      </c>
      <c r="O108" s="66"/>
      <c r="P108" s="66">
        <f t="shared" si="32"/>
        <v>28500</v>
      </c>
    </row>
    <row r="109" spans="1:16" s="141" customFormat="1" ht="25.5">
      <c r="A109" s="142"/>
      <c r="B109" s="114" t="s">
        <v>86</v>
      </c>
      <c r="C109" s="150" t="s">
        <v>360</v>
      </c>
      <c r="D109" s="146">
        <v>4270</v>
      </c>
      <c r="E109" s="120"/>
      <c r="F109" s="66">
        <v>4000</v>
      </c>
      <c r="G109" s="67"/>
      <c r="H109" s="66">
        <f t="shared" si="28"/>
        <v>4000</v>
      </c>
      <c r="I109" s="67"/>
      <c r="J109" s="66">
        <f t="shared" si="29"/>
        <v>4000</v>
      </c>
      <c r="K109" s="66"/>
      <c r="L109" s="66">
        <f t="shared" si="30"/>
        <v>4000</v>
      </c>
      <c r="M109" s="66"/>
      <c r="N109" s="66">
        <f t="shared" si="31"/>
        <v>4000</v>
      </c>
      <c r="O109" s="66"/>
      <c r="P109" s="66">
        <f t="shared" si="32"/>
        <v>4000</v>
      </c>
    </row>
    <row r="110" spans="1:16" s="141" customFormat="1" ht="12.75" customHeight="1">
      <c r="A110" s="142"/>
      <c r="B110" s="114" t="s">
        <v>86</v>
      </c>
      <c r="C110" s="150" t="s">
        <v>361</v>
      </c>
      <c r="D110" s="146">
        <v>4270</v>
      </c>
      <c r="E110" s="120"/>
      <c r="F110" s="66">
        <v>305</v>
      </c>
      <c r="G110" s="67"/>
      <c r="H110" s="66">
        <f t="shared" si="28"/>
        <v>305</v>
      </c>
      <c r="I110" s="67"/>
      <c r="J110" s="66">
        <f t="shared" si="29"/>
        <v>305</v>
      </c>
      <c r="K110" s="66"/>
      <c r="L110" s="66">
        <f t="shared" si="30"/>
        <v>305</v>
      </c>
      <c r="M110" s="66"/>
      <c r="N110" s="66">
        <f t="shared" si="31"/>
        <v>305</v>
      </c>
      <c r="O110" s="66"/>
      <c r="P110" s="66">
        <f t="shared" si="32"/>
        <v>305</v>
      </c>
    </row>
    <row r="111" spans="1:16" s="141" customFormat="1" ht="12.75">
      <c r="A111" s="154"/>
      <c r="B111" s="522" t="s">
        <v>86</v>
      </c>
      <c r="C111" s="547" t="s">
        <v>362</v>
      </c>
      <c r="D111" s="563">
        <v>4270</v>
      </c>
      <c r="E111" s="564"/>
      <c r="F111" s="112">
        <v>2900</v>
      </c>
      <c r="G111" s="149"/>
      <c r="H111" s="112">
        <f t="shared" si="28"/>
        <v>2900</v>
      </c>
      <c r="I111" s="149"/>
      <c r="J111" s="112">
        <f t="shared" si="29"/>
        <v>2900</v>
      </c>
      <c r="K111" s="112"/>
      <c r="L111" s="112">
        <f t="shared" si="30"/>
        <v>2900</v>
      </c>
      <c r="M111" s="112"/>
      <c r="N111" s="112">
        <f t="shared" si="31"/>
        <v>2900</v>
      </c>
      <c r="O111" s="112"/>
      <c r="P111" s="112">
        <f t="shared" si="32"/>
        <v>2900</v>
      </c>
    </row>
    <row r="112" spans="1:16" s="141" customFormat="1" ht="25.5">
      <c r="A112" s="142"/>
      <c r="B112" s="114" t="s">
        <v>89</v>
      </c>
      <c r="C112" s="552" t="s">
        <v>287</v>
      </c>
      <c r="D112" s="151">
        <v>4210</v>
      </c>
      <c r="E112" s="152"/>
      <c r="F112" s="66"/>
      <c r="G112" s="67"/>
      <c r="H112" s="66"/>
      <c r="I112" s="67"/>
      <c r="J112" s="66"/>
      <c r="K112" s="66"/>
      <c r="L112" s="66"/>
      <c r="M112" s="66">
        <f>4000+500</f>
        <v>4500</v>
      </c>
      <c r="N112" s="66">
        <f t="shared" si="31"/>
        <v>4500</v>
      </c>
      <c r="O112" s="66"/>
      <c r="P112" s="66">
        <f t="shared" si="32"/>
        <v>4500</v>
      </c>
    </row>
    <row r="113" spans="1:16" s="141" customFormat="1" ht="25.5">
      <c r="A113" s="142"/>
      <c r="B113" s="114" t="s">
        <v>363</v>
      </c>
      <c r="C113" s="145" t="s">
        <v>364</v>
      </c>
      <c r="D113" s="65">
        <v>4240</v>
      </c>
      <c r="E113" s="65"/>
      <c r="F113" s="66">
        <v>1000</v>
      </c>
      <c r="G113" s="67"/>
      <c r="H113" s="66">
        <f t="shared" si="28"/>
        <v>1000</v>
      </c>
      <c r="I113" s="67"/>
      <c r="J113" s="66">
        <f aca="true" t="shared" si="33" ref="J113:J151">I113+H113</f>
        <v>1000</v>
      </c>
      <c r="K113" s="66"/>
      <c r="L113" s="66">
        <f t="shared" si="30"/>
        <v>1000</v>
      </c>
      <c r="M113" s="66"/>
      <c r="N113" s="66">
        <f t="shared" si="31"/>
        <v>1000</v>
      </c>
      <c r="O113" s="66"/>
      <c r="P113" s="66">
        <f t="shared" si="32"/>
        <v>1000</v>
      </c>
    </row>
    <row r="114" spans="1:16" s="141" customFormat="1" ht="43.5" customHeight="1">
      <c r="A114" s="142"/>
      <c r="B114" s="114" t="s">
        <v>363</v>
      </c>
      <c r="C114" s="145" t="s">
        <v>365</v>
      </c>
      <c r="D114" s="153" t="s">
        <v>366</v>
      </c>
      <c r="E114" s="65"/>
      <c r="F114" s="66">
        <f>8000+4000+14910+500</f>
        <v>27410</v>
      </c>
      <c r="G114" s="67"/>
      <c r="H114" s="66">
        <f t="shared" si="28"/>
        <v>27410</v>
      </c>
      <c r="I114" s="67"/>
      <c r="J114" s="66">
        <f t="shared" si="33"/>
        <v>27410</v>
      </c>
      <c r="K114" s="66"/>
      <c r="L114" s="66">
        <f t="shared" si="30"/>
        <v>27410</v>
      </c>
      <c r="M114" s="66"/>
      <c r="N114" s="66">
        <f t="shared" si="31"/>
        <v>27410</v>
      </c>
      <c r="O114" s="66"/>
      <c r="P114" s="66">
        <f t="shared" si="32"/>
        <v>27410</v>
      </c>
    </row>
    <row r="115" spans="1:16" s="141" customFormat="1" ht="37.5" customHeight="1">
      <c r="A115" s="142"/>
      <c r="B115" s="114" t="s">
        <v>363</v>
      </c>
      <c r="C115" s="145" t="s">
        <v>369</v>
      </c>
      <c r="D115" s="144">
        <v>4300</v>
      </c>
      <c r="E115" s="65"/>
      <c r="F115" s="66">
        <v>8000</v>
      </c>
      <c r="G115" s="67"/>
      <c r="H115" s="66">
        <f t="shared" si="28"/>
        <v>8000</v>
      </c>
      <c r="I115" s="67"/>
      <c r="J115" s="66">
        <f t="shared" si="33"/>
        <v>8000</v>
      </c>
      <c r="K115" s="66"/>
      <c r="L115" s="66">
        <f t="shared" si="30"/>
        <v>8000</v>
      </c>
      <c r="M115" s="66"/>
      <c r="N115" s="66">
        <f t="shared" si="31"/>
        <v>8000</v>
      </c>
      <c r="O115" s="66"/>
      <c r="P115" s="66">
        <f t="shared" si="32"/>
        <v>8000</v>
      </c>
    </row>
    <row r="116" spans="1:16" s="141" customFormat="1" ht="25.5">
      <c r="A116" s="142"/>
      <c r="B116" s="74" t="s">
        <v>370</v>
      </c>
      <c r="C116" s="145" t="s">
        <v>371</v>
      </c>
      <c r="D116" s="144">
        <v>4240</v>
      </c>
      <c r="E116" s="65"/>
      <c r="F116" s="66">
        <v>5000</v>
      </c>
      <c r="G116" s="67"/>
      <c r="H116" s="66">
        <f t="shared" si="28"/>
        <v>5000</v>
      </c>
      <c r="I116" s="67"/>
      <c r="J116" s="66">
        <f t="shared" si="33"/>
        <v>5000</v>
      </c>
      <c r="K116" s="66"/>
      <c r="L116" s="66">
        <f t="shared" si="30"/>
        <v>5000</v>
      </c>
      <c r="M116" s="66">
        <v>0</v>
      </c>
      <c r="N116" s="66">
        <f t="shared" si="31"/>
        <v>5000</v>
      </c>
      <c r="O116" s="66"/>
      <c r="P116" s="66">
        <f t="shared" si="32"/>
        <v>5000</v>
      </c>
    </row>
    <row r="117" spans="1:16" s="141" customFormat="1" ht="25.5">
      <c r="A117" s="142"/>
      <c r="B117" s="74" t="s">
        <v>370</v>
      </c>
      <c r="C117" s="145" t="s">
        <v>805</v>
      </c>
      <c r="D117" s="144">
        <v>4210</v>
      </c>
      <c r="E117" s="65"/>
      <c r="F117" s="66"/>
      <c r="G117" s="67"/>
      <c r="H117" s="66"/>
      <c r="I117" s="67"/>
      <c r="J117" s="66"/>
      <c r="K117" s="66"/>
      <c r="L117" s="66"/>
      <c r="M117" s="66">
        <v>5000</v>
      </c>
      <c r="N117" s="66">
        <f t="shared" si="31"/>
        <v>5000</v>
      </c>
      <c r="O117" s="66"/>
      <c r="P117" s="66">
        <f t="shared" si="32"/>
        <v>5000</v>
      </c>
    </row>
    <row r="118" spans="1:16" s="141" customFormat="1" ht="25.5">
      <c r="A118" s="142"/>
      <c r="B118" s="74" t="s">
        <v>370</v>
      </c>
      <c r="C118" s="145" t="s">
        <v>372</v>
      </c>
      <c r="D118" s="144">
        <v>4240</v>
      </c>
      <c r="E118" s="65"/>
      <c r="F118" s="66">
        <v>5000</v>
      </c>
      <c r="G118" s="67"/>
      <c r="H118" s="66">
        <f t="shared" si="28"/>
        <v>5000</v>
      </c>
      <c r="I118" s="67"/>
      <c r="J118" s="66">
        <f t="shared" si="33"/>
        <v>5000</v>
      </c>
      <c r="K118" s="66"/>
      <c r="L118" s="66">
        <f t="shared" si="30"/>
        <v>5000</v>
      </c>
      <c r="M118" s="66">
        <v>-5000</v>
      </c>
      <c r="N118" s="66">
        <f t="shared" si="31"/>
        <v>0</v>
      </c>
      <c r="O118" s="66"/>
      <c r="P118" s="66">
        <f t="shared" si="32"/>
        <v>0</v>
      </c>
    </row>
    <row r="119" spans="1:16" s="141" customFormat="1" ht="12.75">
      <c r="A119" s="142"/>
      <c r="B119" s="74" t="s">
        <v>373</v>
      </c>
      <c r="C119" s="145" t="s">
        <v>374</v>
      </c>
      <c r="D119" s="144">
        <v>4270</v>
      </c>
      <c r="E119" s="65"/>
      <c r="F119" s="66">
        <v>6000</v>
      </c>
      <c r="G119" s="67"/>
      <c r="H119" s="66">
        <f t="shared" si="28"/>
        <v>6000</v>
      </c>
      <c r="I119" s="67"/>
      <c r="J119" s="66">
        <f t="shared" si="33"/>
        <v>6000</v>
      </c>
      <c r="K119" s="66"/>
      <c r="L119" s="66">
        <f t="shared" si="30"/>
        <v>6000</v>
      </c>
      <c r="M119" s="66"/>
      <c r="N119" s="66">
        <f t="shared" si="31"/>
        <v>6000</v>
      </c>
      <c r="O119" s="66"/>
      <c r="P119" s="66">
        <f t="shared" si="32"/>
        <v>6000</v>
      </c>
    </row>
    <row r="120" spans="1:16" s="141" customFormat="1" ht="25.5">
      <c r="A120" s="142"/>
      <c r="B120" s="121" t="s">
        <v>126</v>
      </c>
      <c r="C120" s="145" t="s">
        <v>375</v>
      </c>
      <c r="D120" s="144" t="s">
        <v>376</v>
      </c>
      <c r="E120" s="65"/>
      <c r="F120" s="66">
        <f>2500+2500</f>
        <v>5000</v>
      </c>
      <c r="G120" s="67"/>
      <c r="H120" s="66">
        <f t="shared" si="28"/>
        <v>5000</v>
      </c>
      <c r="I120" s="67"/>
      <c r="J120" s="66">
        <f t="shared" si="33"/>
        <v>5000</v>
      </c>
      <c r="K120" s="66"/>
      <c r="L120" s="66">
        <f t="shared" si="30"/>
        <v>5000</v>
      </c>
      <c r="M120" s="66"/>
      <c r="N120" s="66">
        <f t="shared" si="31"/>
        <v>5000</v>
      </c>
      <c r="O120" s="66"/>
      <c r="P120" s="66">
        <f t="shared" si="32"/>
        <v>5000</v>
      </c>
    </row>
    <row r="121" spans="1:16" s="141" customFormat="1" ht="25.5">
      <c r="A121" s="142"/>
      <c r="B121" s="121" t="s">
        <v>126</v>
      </c>
      <c r="C121" s="145" t="s">
        <v>471</v>
      </c>
      <c r="D121" s="144" t="s">
        <v>376</v>
      </c>
      <c r="E121" s="65"/>
      <c r="F121" s="66">
        <f>2500+2500</f>
        <v>5000</v>
      </c>
      <c r="G121" s="67"/>
      <c r="H121" s="66">
        <f t="shared" si="28"/>
        <v>5000</v>
      </c>
      <c r="I121" s="67"/>
      <c r="J121" s="66">
        <f t="shared" si="33"/>
        <v>5000</v>
      </c>
      <c r="K121" s="66"/>
      <c r="L121" s="66">
        <f t="shared" si="30"/>
        <v>5000</v>
      </c>
      <c r="M121" s="66"/>
      <c r="N121" s="66">
        <f t="shared" si="31"/>
        <v>5000</v>
      </c>
      <c r="O121" s="66"/>
      <c r="P121" s="66">
        <f t="shared" si="32"/>
        <v>5000</v>
      </c>
    </row>
    <row r="122" spans="1:16" s="141" customFormat="1" ht="25.5" customHeight="1">
      <c r="A122" s="142"/>
      <c r="B122" s="74" t="s">
        <v>472</v>
      </c>
      <c r="C122" s="145" t="s">
        <v>473</v>
      </c>
      <c r="D122" s="144">
        <v>4300</v>
      </c>
      <c r="E122" s="65"/>
      <c r="F122" s="66">
        <v>3000</v>
      </c>
      <c r="G122" s="67"/>
      <c r="H122" s="66">
        <f t="shared" si="28"/>
        <v>3000</v>
      </c>
      <c r="I122" s="67"/>
      <c r="J122" s="66">
        <f t="shared" si="33"/>
        <v>3000</v>
      </c>
      <c r="K122" s="66"/>
      <c r="L122" s="66">
        <f t="shared" si="30"/>
        <v>3000</v>
      </c>
      <c r="M122" s="66"/>
      <c r="N122" s="66">
        <f t="shared" si="31"/>
        <v>3000</v>
      </c>
      <c r="O122" s="66"/>
      <c r="P122" s="66">
        <f t="shared" si="32"/>
        <v>3000</v>
      </c>
    </row>
    <row r="123" spans="1:16" s="141" customFormat="1" ht="12.75">
      <c r="A123" s="142"/>
      <c r="B123" s="74" t="s">
        <v>474</v>
      </c>
      <c r="C123" s="145" t="s">
        <v>475</v>
      </c>
      <c r="D123" s="144">
        <v>4210</v>
      </c>
      <c r="E123" s="65"/>
      <c r="F123" s="66">
        <v>0</v>
      </c>
      <c r="G123" s="67">
        <v>1700</v>
      </c>
      <c r="H123" s="66">
        <f t="shared" si="28"/>
        <v>1700</v>
      </c>
      <c r="I123" s="67"/>
      <c r="J123" s="66">
        <f t="shared" si="33"/>
        <v>1700</v>
      </c>
      <c r="K123" s="66"/>
      <c r="L123" s="66">
        <f t="shared" si="30"/>
        <v>1700</v>
      </c>
      <c r="M123" s="66"/>
      <c r="N123" s="66">
        <f t="shared" si="31"/>
        <v>1700</v>
      </c>
      <c r="O123" s="66"/>
      <c r="P123" s="66">
        <f t="shared" si="32"/>
        <v>1700</v>
      </c>
    </row>
    <row r="124" spans="1:16" s="141" customFormat="1" ht="12.75">
      <c r="A124" s="142"/>
      <c r="B124" s="74" t="s">
        <v>474</v>
      </c>
      <c r="C124" s="145" t="s">
        <v>476</v>
      </c>
      <c r="D124" s="144">
        <v>4270</v>
      </c>
      <c r="E124" s="65"/>
      <c r="F124" s="66">
        <v>15000</v>
      </c>
      <c r="G124" s="67"/>
      <c r="H124" s="66">
        <f t="shared" si="28"/>
        <v>15000</v>
      </c>
      <c r="I124" s="67">
        <v>10972</v>
      </c>
      <c r="J124" s="66">
        <f t="shared" si="33"/>
        <v>25972</v>
      </c>
      <c r="K124" s="66"/>
      <c r="L124" s="66">
        <f t="shared" si="30"/>
        <v>25972</v>
      </c>
      <c r="M124" s="66"/>
      <c r="N124" s="66">
        <f t="shared" si="31"/>
        <v>25972</v>
      </c>
      <c r="O124" s="66"/>
      <c r="P124" s="66">
        <f t="shared" si="32"/>
        <v>25972</v>
      </c>
    </row>
    <row r="125" spans="1:16" s="141" customFormat="1" ht="12.75">
      <c r="A125" s="142"/>
      <c r="B125" s="74" t="s">
        <v>474</v>
      </c>
      <c r="C125" s="145" t="s">
        <v>477</v>
      </c>
      <c r="D125" s="144"/>
      <c r="E125" s="65"/>
      <c r="F125" s="66"/>
      <c r="G125" s="67"/>
      <c r="H125" s="66"/>
      <c r="I125" s="67">
        <v>1380</v>
      </c>
      <c r="J125" s="66">
        <f t="shared" si="33"/>
        <v>1380</v>
      </c>
      <c r="K125" s="66"/>
      <c r="L125" s="66">
        <f t="shared" si="30"/>
        <v>1380</v>
      </c>
      <c r="M125" s="66"/>
      <c r="N125" s="66">
        <f t="shared" si="31"/>
        <v>1380</v>
      </c>
      <c r="O125" s="66"/>
      <c r="P125" s="66">
        <f t="shared" si="32"/>
        <v>1380</v>
      </c>
    </row>
    <row r="126" spans="1:16" s="141" customFormat="1" ht="12.75">
      <c r="A126" s="142"/>
      <c r="B126" s="74" t="s">
        <v>91</v>
      </c>
      <c r="C126" s="145" t="s">
        <v>478</v>
      </c>
      <c r="D126" s="144">
        <v>4270</v>
      </c>
      <c r="E126" s="65"/>
      <c r="F126" s="66">
        <v>5000</v>
      </c>
      <c r="G126" s="67"/>
      <c r="H126" s="66">
        <f aca="true" t="shared" si="34" ref="H126:H175">G126+F126</f>
        <v>5000</v>
      </c>
      <c r="I126" s="67"/>
      <c r="J126" s="66">
        <f t="shared" si="33"/>
        <v>5000</v>
      </c>
      <c r="K126" s="66"/>
      <c r="L126" s="66">
        <f t="shared" si="30"/>
        <v>5000</v>
      </c>
      <c r="M126" s="66"/>
      <c r="N126" s="66">
        <f t="shared" si="31"/>
        <v>5000</v>
      </c>
      <c r="O126" s="66"/>
      <c r="P126" s="66">
        <f t="shared" si="32"/>
        <v>5000</v>
      </c>
    </row>
    <row r="127" spans="1:16" s="141" customFormat="1" ht="12.75">
      <c r="A127" s="142"/>
      <c r="B127" s="121" t="s">
        <v>479</v>
      </c>
      <c r="C127" s="145" t="s">
        <v>480</v>
      </c>
      <c r="D127" s="144">
        <v>4270</v>
      </c>
      <c r="E127" s="65"/>
      <c r="F127" s="66">
        <v>5000</v>
      </c>
      <c r="G127" s="67"/>
      <c r="H127" s="66">
        <f t="shared" si="34"/>
        <v>5000</v>
      </c>
      <c r="I127" s="67"/>
      <c r="J127" s="66">
        <f t="shared" si="33"/>
        <v>5000</v>
      </c>
      <c r="K127" s="66"/>
      <c r="L127" s="66">
        <f t="shared" si="30"/>
        <v>5000</v>
      </c>
      <c r="M127" s="66">
        <v>-5000</v>
      </c>
      <c r="N127" s="66">
        <f t="shared" si="31"/>
        <v>0</v>
      </c>
      <c r="O127" s="66"/>
      <c r="P127" s="66">
        <f t="shared" si="32"/>
        <v>0</v>
      </c>
    </row>
    <row r="128" spans="1:16" s="141" customFormat="1" ht="25.5">
      <c r="A128" s="142"/>
      <c r="B128" s="121" t="s">
        <v>479</v>
      </c>
      <c r="C128" s="145" t="s">
        <v>481</v>
      </c>
      <c r="D128" s="144" t="s">
        <v>482</v>
      </c>
      <c r="E128" s="65"/>
      <c r="F128" s="66">
        <f>2000+2500</f>
        <v>4500</v>
      </c>
      <c r="G128" s="67"/>
      <c r="H128" s="66">
        <f t="shared" si="34"/>
        <v>4500</v>
      </c>
      <c r="I128" s="67"/>
      <c r="J128" s="66">
        <f t="shared" si="33"/>
        <v>4500</v>
      </c>
      <c r="K128" s="66"/>
      <c r="L128" s="66">
        <f t="shared" si="30"/>
        <v>4500</v>
      </c>
      <c r="M128" s="66"/>
      <c r="N128" s="66">
        <f t="shared" si="31"/>
        <v>4500</v>
      </c>
      <c r="O128" s="66"/>
      <c r="P128" s="66">
        <f t="shared" si="32"/>
        <v>4500</v>
      </c>
    </row>
    <row r="129" spans="1:16" s="141" customFormat="1" ht="25.5">
      <c r="A129" s="142"/>
      <c r="B129" s="121" t="s">
        <v>479</v>
      </c>
      <c r="C129" s="145" t="s">
        <v>483</v>
      </c>
      <c r="D129" s="144">
        <v>4300</v>
      </c>
      <c r="E129" s="65"/>
      <c r="F129" s="66">
        <v>7000</v>
      </c>
      <c r="G129" s="67"/>
      <c r="H129" s="66">
        <f t="shared" si="34"/>
        <v>7000</v>
      </c>
      <c r="I129" s="67"/>
      <c r="J129" s="66">
        <f t="shared" si="33"/>
        <v>7000</v>
      </c>
      <c r="K129" s="66"/>
      <c r="L129" s="66">
        <f t="shared" si="30"/>
        <v>7000</v>
      </c>
      <c r="M129" s="66"/>
      <c r="N129" s="66">
        <f t="shared" si="31"/>
        <v>7000</v>
      </c>
      <c r="O129" s="66"/>
      <c r="P129" s="66">
        <f t="shared" si="32"/>
        <v>7000</v>
      </c>
    </row>
    <row r="130" spans="1:16" s="141" customFormat="1" ht="29.25" customHeight="1">
      <c r="A130" s="142"/>
      <c r="B130" s="121" t="s">
        <v>479</v>
      </c>
      <c r="C130" s="145" t="s">
        <v>484</v>
      </c>
      <c r="D130" s="144">
        <v>4300</v>
      </c>
      <c r="E130" s="65"/>
      <c r="F130" s="66">
        <v>4000</v>
      </c>
      <c r="G130" s="67"/>
      <c r="H130" s="66">
        <f t="shared" si="34"/>
        <v>4000</v>
      </c>
      <c r="I130" s="67"/>
      <c r="J130" s="66">
        <f t="shared" si="33"/>
        <v>4000</v>
      </c>
      <c r="K130" s="66"/>
      <c r="L130" s="66">
        <f t="shared" si="30"/>
        <v>4000</v>
      </c>
      <c r="M130" s="66"/>
      <c r="N130" s="66">
        <f t="shared" si="31"/>
        <v>4000</v>
      </c>
      <c r="O130" s="66"/>
      <c r="P130" s="66">
        <f t="shared" si="32"/>
        <v>4000</v>
      </c>
    </row>
    <row r="131" spans="1:16" s="141" customFormat="1" ht="24.75" customHeight="1">
      <c r="A131" s="142"/>
      <c r="B131" s="121" t="s">
        <v>479</v>
      </c>
      <c r="C131" s="145" t="s">
        <v>485</v>
      </c>
      <c r="D131" s="32">
        <v>4210</v>
      </c>
      <c r="E131" s="65"/>
      <c r="F131" s="66">
        <v>4596</v>
      </c>
      <c r="G131" s="67"/>
      <c r="H131" s="66">
        <f t="shared" si="34"/>
        <v>4596</v>
      </c>
      <c r="I131" s="67"/>
      <c r="J131" s="66">
        <f t="shared" si="33"/>
        <v>4596</v>
      </c>
      <c r="K131" s="66"/>
      <c r="L131" s="66">
        <f t="shared" si="30"/>
        <v>4596</v>
      </c>
      <c r="M131" s="66"/>
      <c r="N131" s="66">
        <f t="shared" si="31"/>
        <v>4596</v>
      </c>
      <c r="O131" s="66"/>
      <c r="P131" s="66">
        <f t="shared" si="32"/>
        <v>4596</v>
      </c>
    </row>
    <row r="132" spans="1:16" s="141" customFormat="1" ht="12.75">
      <c r="A132" s="142"/>
      <c r="B132" s="74" t="s">
        <v>479</v>
      </c>
      <c r="C132" s="145" t="s">
        <v>116</v>
      </c>
      <c r="D132" s="144">
        <v>4270</v>
      </c>
      <c r="E132" s="65"/>
      <c r="F132" s="66"/>
      <c r="G132" s="67"/>
      <c r="H132" s="66"/>
      <c r="I132" s="67"/>
      <c r="J132" s="66"/>
      <c r="K132" s="66"/>
      <c r="L132" s="66"/>
      <c r="M132" s="66">
        <f>9200+5000</f>
        <v>14200</v>
      </c>
      <c r="N132" s="66">
        <f t="shared" si="31"/>
        <v>14200</v>
      </c>
      <c r="O132" s="66"/>
      <c r="P132" s="66">
        <f t="shared" si="32"/>
        <v>14200</v>
      </c>
    </row>
    <row r="133" spans="1:16" s="141" customFormat="1" ht="12.75">
      <c r="A133" s="142"/>
      <c r="B133" s="74" t="s">
        <v>479</v>
      </c>
      <c r="C133" s="145" t="s">
        <v>293</v>
      </c>
      <c r="D133" s="144"/>
      <c r="E133" s="65"/>
      <c r="F133" s="66"/>
      <c r="G133" s="67"/>
      <c r="H133" s="66"/>
      <c r="I133" s="67"/>
      <c r="J133" s="66"/>
      <c r="K133" s="66"/>
      <c r="L133" s="66"/>
      <c r="M133" s="66">
        <v>6000</v>
      </c>
      <c r="N133" s="66">
        <f t="shared" si="31"/>
        <v>6000</v>
      </c>
      <c r="O133" s="66"/>
      <c r="P133" s="66">
        <f t="shared" si="32"/>
        <v>6000</v>
      </c>
    </row>
    <row r="134" spans="1:16" s="141" customFormat="1" ht="12.75">
      <c r="A134" s="142"/>
      <c r="B134" s="74" t="s">
        <v>93</v>
      </c>
      <c r="C134" s="145" t="s">
        <v>839</v>
      </c>
      <c r="D134" s="144">
        <v>4270</v>
      </c>
      <c r="E134" s="65"/>
      <c r="F134" s="66"/>
      <c r="G134" s="67"/>
      <c r="H134" s="66"/>
      <c r="I134" s="67"/>
      <c r="J134" s="66"/>
      <c r="K134" s="66"/>
      <c r="L134" s="66"/>
      <c r="M134" s="66">
        <v>5000</v>
      </c>
      <c r="N134" s="66">
        <f t="shared" si="31"/>
        <v>5000</v>
      </c>
      <c r="O134" s="66"/>
      <c r="P134" s="66">
        <f t="shared" si="32"/>
        <v>5000</v>
      </c>
    </row>
    <row r="135" spans="1:16" s="141" customFormat="1" ht="12.75">
      <c r="A135" s="142"/>
      <c r="B135" s="74" t="s">
        <v>799</v>
      </c>
      <c r="C135" s="145" t="s">
        <v>803</v>
      </c>
      <c r="D135" s="144">
        <v>4210</v>
      </c>
      <c r="E135" s="65"/>
      <c r="F135" s="66"/>
      <c r="G135" s="67"/>
      <c r="H135" s="66"/>
      <c r="I135" s="67"/>
      <c r="J135" s="66"/>
      <c r="K135" s="66"/>
      <c r="L135" s="66"/>
      <c r="M135" s="66">
        <f>500+300+200+500</f>
        <v>1500</v>
      </c>
      <c r="N135" s="66">
        <f t="shared" si="31"/>
        <v>1500</v>
      </c>
      <c r="O135" s="66"/>
      <c r="P135" s="66">
        <f t="shared" si="32"/>
        <v>1500</v>
      </c>
    </row>
    <row r="136" spans="1:16" s="141" customFormat="1" ht="12.75">
      <c r="A136" s="142"/>
      <c r="B136" s="74" t="s">
        <v>799</v>
      </c>
      <c r="C136" s="145" t="s">
        <v>804</v>
      </c>
      <c r="D136" s="144">
        <v>4210</v>
      </c>
      <c r="E136" s="65"/>
      <c r="F136" s="66"/>
      <c r="G136" s="67"/>
      <c r="H136" s="66"/>
      <c r="I136" s="67"/>
      <c r="J136" s="66"/>
      <c r="K136" s="66"/>
      <c r="L136" s="66"/>
      <c r="M136" s="66">
        <v>1500</v>
      </c>
      <c r="N136" s="66">
        <f t="shared" si="31"/>
        <v>1500</v>
      </c>
      <c r="O136" s="66"/>
      <c r="P136" s="66">
        <f t="shared" si="32"/>
        <v>1500</v>
      </c>
    </row>
    <row r="137" spans="1:16" s="141" customFormat="1" ht="12.75">
      <c r="A137" s="142"/>
      <c r="B137" s="74" t="s">
        <v>486</v>
      </c>
      <c r="C137" s="145" t="s">
        <v>487</v>
      </c>
      <c r="D137" s="32">
        <v>4210</v>
      </c>
      <c r="E137" s="65"/>
      <c r="F137" s="66">
        <v>1000</v>
      </c>
      <c r="G137" s="67"/>
      <c r="H137" s="66">
        <f t="shared" si="34"/>
        <v>1000</v>
      </c>
      <c r="I137" s="67"/>
      <c r="J137" s="66">
        <f t="shared" si="33"/>
        <v>1000</v>
      </c>
      <c r="K137" s="66"/>
      <c r="L137" s="66">
        <f t="shared" si="30"/>
        <v>1000</v>
      </c>
      <c r="M137" s="66"/>
      <c r="N137" s="66">
        <f t="shared" si="31"/>
        <v>1000</v>
      </c>
      <c r="O137" s="66"/>
      <c r="P137" s="66">
        <f t="shared" si="32"/>
        <v>1000</v>
      </c>
    </row>
    <row r="138" spans="1:16" s="141" customFormat="1" ht="12.75">
      <c r="A138" s="142"/>
      <c r="B138" s="74" t="s">
        <v>486</v>
      </c>
      <c r="C138" s="145" t="s">
        <v>488</v>
      </c>
      <c r="D138" s="32">
        <v>4210</v>
      </c>
      <c r="E138" s="65"/>
      <c r="F138" s="66">
        <v>500</v>
      </c>
      <c r="G138" s="67"/>
      <c r="H138" s="66">
        <f t="shared" si="34"/>
        <v>500</v>
      </c>
      <c r="I138" s="67"/>
      <c r="J138" s="66">
        <f t="shared" si="33"/>
        <v>500</v>
      </c>
      <c r="K138" s="66"/>
      <c r="L138" s="66">
        <f t="shared" si="30"/>
        <v>500</v>
      </c>
      <c r="M138" s="66"/>
      <c r="N138" s="66">
        <f t="shared" si="31"/>
        <v>500</v>
      </c>
      <c r="O138" s="66"/>
      <c r="P138" s="66">
        <f t="shared" si="32"/>
        <v>500</v>
      </c>
    </row>
    <row r="139" spans="1:16" s="141" customFormat="1" ht="25.5">
      <c r="A139" s="142"/>
      <c r="B139" s="74" t="s">
        <v>489</v>
      </c>
      <c r="C139" s="145" t="s">
        <v>490</v>
      </c>
      <c r="D139" s="32">
        <v>4210</v>
      </c>
      <c r="E139" s="65"/>
      <c r="F139" s="66">
        <v>1500</v>
      </c>
      <c r="G139" s="67"/>
      <c r="H139" s="66">
        <f t="shared" si="34"/>
        <v>1500</v>
      </c>
      <c r="I139" s="67"/>
      <c r="J139" s="66">
        <f t="shared" si="33"/>
        <v>1500</v>
      </c>
      <c r="K139" s="66"/>
      <c r="L139" s="66">
        <f t="shared" si="30"/>
        <v>1500</v>
      </c>
      <c r="M139" s="66"/>
      <c r="N139" s="66">
        <f t="shared" si="31"/>
        <v>1500</v>
      </c>
      <c r="O139" s="66"/>
      <c r="P139" s="66">
        <f t="shared" si="32"/>
        <v>1500</v>
      </c>
    </row>
    <row r="140" spans="1:16" s="141" customFormat="1" ht="25.5">
      <c r="A140" s="142"/>
      <c r="B140" s="74" t="s">
        <v>489</v>
      </c>
      <c r="C140" s="145" t="s">
        <v>491</v>
      </c>
      <c r="D140" s="32">
        <v>4210</v>
      </c>
      <c r="E140" s="65"/>
      <c r="F140" s="66">
        <v>1000</v>
      </c>
      <c r="G140" s="67"/>
      <c r="H140" s="66">
        <f t="shared" si="34"/>
        <v>1000</v>
      </c>
      <c r="I140" s="67"/>
      <c r="J140" s="66">
        <f t="shared" si="33"/>
        <v>1000</v>
      </c>
      <c r="K140" s="66"/>
      <c r="L140" s="66">
        <f t="shared" si="30"/>
        <v>1000</v>
      </c>
      <c r="M140" s="66"/>
      <c r="N140" s="66">
        <f t="shared" si="31"/>
        <v>1000</v>
      </c>
      <c r="O140" s="66"/>
      <c r="P140" s="66">
        <f t="shared" si="32"/>
        <v>1000</v>
      </c>
    </row>
    <row r="141" spans="1:16" s="141" customFormat="1" ht="25.5">
      <c r="A141" s="142"/>
      <c r="B141" s="74" t="s">
        <v>492</v>
      </c>
      <c r="C141" s="145" t="s">
        <v>491</v>
      </c>
      <c r="D141" s="32">
        <v>4210</v>
      </c>
      <c r="E141" s="65"/>
      <c r="F141" s="66">
        <v>1000</v>
      </c>
      <c r="G141" s="67"/>
      <c r="H141" s="66">
        <f t="shared" si="34"/>
        <v>1000</v>
      </c>
      <c r="I141" s="67"/>
      <c r="J141" s="66">
        <f t="shared" si="33"/>
        <v>1000</v>
      </c>
      <c r="K141" s="66"/>
      <c r="L141" s="66">
        <f t="shared" si="30"/>
        <v>1000</v>
      </c>
      <c r="M141" s="66"/>
      <c r="N141" s="66">
        <f t="shared" si="31"/>
        <v>1000</v>
      </c>
      <c r="O141" s="66"/>
      <c r="P141" s="66">
        <f t="shared" si="32"/>
        <v>1000</v>
      </c>
    </row>
    <row r="142" spans="1:16" s="141" customFormat="1" ht="25.5">
      <c r="A142" s="142"/>
      <c r="B142" s="74" t="s">
        <v>493</v>
      </c>
      <c r="C142" s="145" t="s">
        <v>494</v>
      </c>
      <c r="D142" s="32">
        <v>4210</v>
      </c>
      <c r="E142" s="65"/>
      <c r="F142" s="66">
        <v>1120</v>
      </c>
      <c r="G142" s="67"/>
      <c r="H142" s="66">
        <f t="shared" si="34"/>
        <v>1120</v>
      </c>
      <c r="I142" s="67"/>
      <c r="J142" s="66">
        <f t="shared" si="33"/>
        <v>1120</v>
      </c>
      <c r="K142" s="66"/>
      <c r="L142" s="66">
        <f t="shared" si="30"/>
        <v>1120</v>
      </c>
      <c r="M142" s="66"/>
      <c r="N142" s="66">
        <f t="shared" si="31"/>
        <v>1120</v>
      </c>
      <c r="O142" s="66"/>
      <c r="P142" s="66">
        <f aca="true" t="shared" si="35" ref="P142:P156">O142+N142</f>
        <v>1120</v>
      </c>
    </row>
    <row r="143" spans="1:16" s="141" customFormat="1" ht="12.75">
      <c r="A143" s="142"/>
      <c r="B143" s="74" t="s">
        <v>489</v>
      </c>
      <c r="C143" s="145" t="s">
        <v>495</v>
      </c>
      <c r="D143" s="32">
        <v>4240</v>
      </c>
      <c r="E143" s="65"/>
      <c r="F143" s="66">
        <v>1000</v>
      </c>
      <c r="G143" s="67"/>
      <c r="H143" s="66">
        <f t="shared" si="34"/>
        <v>1000</v>
      </c>
      <c r="I143" s="67"/>
      <c r="J143" s="66">
        <f t="shared" si="33"/>
        <v>1000</v>
      </c>
      <c r="K143" s="66"/>
      <c r="L143" s="66">
        <f t="shared" si="30"/>
        <v>1000</v>
      </c>
      <c r="M143" s="66"/>
      <c r="N143" s="66">
        <f t="shared" si="31"/>
        <v>1000</v>
      </c>
      <c r="O143" s="66"/>
      <c r="P143" s="66">
        <f t="shared" si="35"/>
        <v>1000</v>
      </c>
    </row>
    <row r="144" spans="1:16" s="141" customFormat="1" ht="12.75">
      <c r="A144" s="142"/>
      <c r="B144" s="74" t="s">
        <v>489</v>
      </c>
      <c r="C144" s="145" t="s">
        <v>496</v>
      </c>
      <c r="D144" s="32">
        <v>4240</v>
      </c>
      <c r="E144" s="65"/>
      <c r="F144" s="66">
        <v>4000</v>
      </c>
      <c r="G144" s="67"/>
      <c r="H144" s="66">
        <f t="shared" si="34"/>
        <v>4000</v>
      </c>
      <c r="I144" s="67"/>
      <c r="J144" s="66">
        <f t="shared" si="33"/>
        <v>4000</v>
      </c>
      <c r="K144" s="66"/>
      <c r="L144" s="66">
        <f t="shared" si="30"/>
        <v>4000</v>
      </c>
      <c r="M144" s="66"/>
      <c r="N144" s="66">
        <f t="shared" si="31"/>
        <v>4000</v>
      </c>
      <c r="O144" s="66"/>
      <c r="P144" s="66">
        <f t="shared" si="35"/>
        <v>4000</v>
      </c>
    </row>
    <row r="145" spans="1:16" s="141" customFormat="1" ht="25.5">
      <c r="A145" s="142"/>
      <c r="B145" s="74" t="s">
        <v>492</v>
      </c>
      <c r="C145" s="145" t="s">
        <v>497</v>
      </c>
      <c r="D145" s="144">
        <v>4210</v>
      </c>
      <c r="E145" s="65"/>
      <c r="F145" s="66">
        <v>500</v>
      </c>
      <c r="G145" s="67"/>
      <c r="H145" s="66">
        <f t="shared" si="34"/>
        <v>500</v>
      </c>
      <c r="I145" s="67"/>
      <c r="J145" s="66">
        <f t="shared" si="33"/>
        <v>500</v>
      </c>
      <c r="K145" s="66"/>
      <c r="L145" s="66">
        <f t="shared" si="30"/>
        <v>500</v>
      </c>
      <c r="M145" s="66"/>
      <c r="N145" s="66">
        <f t="shared" si="31"/>
        <v>500</v>
      </c>
      <c r="O145" s="66"/>
      <c r="P145" s="66">
        <f t="shared" si="35"/>
        <v>500</v>
      </c>
    </row>
    <row r="146" spans="1:16" s="141" customFormat="1" ht="25.5">
      <c r="A146" s="142"/>
      <c r="B146" s="141" t="s">
        <v>492</v>
      </c>
      <c r="C146" s="145" t="s">
        <v>498</v>
      </c>
      <c r="D146" s="32">
        <v>4210</v>
      </c>
      <c r="E146" s="65"/>
      <c r="F146" s="66">
        <v>300</v>
      </c>
      <c r="G146" s="67"/>
      <c r="H146" s="66">
        <f t="shared" si="34"/>
        <v>300</v>
      </c>
      <c r="I146" s="67"/>
      <c r="J146" s="66">
        <f t="shared" si="33"/>
        <v>300</v>
      </c>
      <c r="K146" s="66"/>
      <c r="L146" s="66">
        <f t="shared" si="30"/>
        <v>300</v>
      </c>
      <c r="M146" s="66"/>
      <c r="N146" s="66">
        <f t="shared" si="31"/>
        <v>300</v>
      </c>
      <c r="O146" s="66"/>
      <c r="P146" s="66">
        <f t="shared" si="35"/>
        <v>300</v>
      </c>
    </row>
    <row r="147" spans="1:16" s="141" customFormat="1" ht="12.75">
      <c r="A147" s="142"/>
      <c r="B147" s="141" t="s">
        <v>492</v>
      </c>
      <c r="C147" s="145" t="s">
        <v>487</v>
      </c>
      <c r="D147" s="32">
        <v>4210</v>
      </c>
      <c r="E147" s="65"/>
      <c r="F147" s="66">
        <v>600</v>
      </c>
      <c r="G147" s="67"/>
      <c r="H147" s="66">
        <f t="shared" si="34"/>
        <v>600</v>
      </c>
      <c r="I147" s="67"/>
      <c r="J147" s="66">
        <f t="shared" si="33"/>
        <v>600</v>
      </c>
      <c r="K147" s="66"/>
      <c r="L147" s="66">
        <f t="shared" si="30"/>
        <v>600</v>
      </c>
      <c r="M147" s="66"/>
      <c r="N147" s="66">
        <f t="shared" si="31"/>
        <v>600</v>
      </c>
      <c r="O147" s="66"/>
      <c r="P147" s="66">
        <f t="shared" si="35"/>
        <v>600</v>
      </c>
    </row>
    <row r="148" spans="1:16" s="141" customFormat="1" ht="25.5">
      <c r="A148" s="142"/>
      <c r="B148" s="141" t="s">
        <v>492</v>
      </c>
      <c r="C148" s="145" t="s">
        <v>448</v>
      </c>
      <c r="D148" s="32"/>
      <c r="E148" s="65"/>
      <c r="F148" s="66"/>
      <c r="G148" s="67"/>
      <c r="H148" s="66"/>
      <c r="I148" s="67"/>
      <c r="J148" s="66"/>
      <c r="K148" s="66"/>
      <c r="L148" s="66"/>
      <c r="M148" s="66">
        <v>500</v>
      </c>
      <c r="N148" s="66">
        <f t="shared" si="31"/>
        <v>500</v>
      </c>
      <c r="O148" s="66"/>
      <c r="P148" s="66">
        <f t="shared" si="35"/>
        <v>500</v>
      </c>
    </row>
    <row r="149" spans="1:16" s="141" customFormat="1" ht="25.5">
      <c r="A149" s="142"/>
      <c r="B149" s="141" t="s">
        <v>499</v>
      </c>
      <c r="C149" s="145" t="s">
        <v>500</v>
      </c>
      <c r="D149" s="32">
        <v>4240</v>
      </c>
      <c r="E149" s="65"/>
      <c r="F149" s="66">
        <v>5000</v>
      </c>
      <c r="G149" s="67"/>
      <c r="H149" s="66">
        <f t="shared" si="34"/>
        <v>5000</v>
      </c>
      <c r="I149" s="67"/>
      <c r="J149" s="66">
        <f t="shared" si="33"/>
        <v>5000</v>
      </c>
      <c r="K149" s="66"/>
      <c r="L149" s="66">
        <f t="shared" si="30"/>
        <v>5000</v>
      </c>
      <c r="M149" s="66"/>
      <c r="N149" s="66">
        <f t="shared" si="31"/>
        <v>5000</v>
      </c>
      <c r="O149" s="66"/>
      <c r="P149" s="66">
        <f t="shared" si="35"/>
        <v>5000</v>
      </c>
    </row>
    <row r="150" spans="1:16" s="141" customFormat="1" ht="12.75">
      <c r="A150" s="142"/>
      <c r="B150" s="74" t="s">
        <v>493</v>
      </c>
      <c r="C150" s="145" t="s">
        <v>495</v>
      </c>
      <c r="D150" s="32">
        <v>4240</v>
      </c>
      <c r="E150" s="65"/>
      <c r="F150" s="66">
        <v>1200</v>
      </c>
      <c r="G150" s="67"/>
      <c r="H150" s="66">
        <f t="shared" si="34"/>
        <v>1200</v>
      </c>
      <c r="I150" s="67"/>
      <c r="J150" s="66">
        <f t="shared" si="33"/>
        <v>1200</v>
      </c>
      <c r="K150" s="66"/>
      <c r="L150" s="66">
        <f t="shared" si="30"/>
        <v>1200</v>
      </c>
      <c r="M150" s="66"/>
      <c r="N150" s="66">
        <f t="shared" si="31"/>
        <v>1200</v>
      </c>
      <c r="O150" s="66"/>
      <c r="P150" s="66">
        <f t="shared" si="35"/>
        <v>1200</v>
      </c>
    </row>
    <row r="151" spans="1:16" s="141" customFormat="1" ht="25.5">
      <c r="A151" s="142"/>
      <c r="B151" s="74" t="s">
        <v>501</v>
      </c>
      <c r="C151" s="145" t="s">
        <v>502</v>
      </c>
      <c r="D151" s="32">
        <v>4210</v>
      </c>
      <c r="E151" s="65"/>
      <c r="F151" s="66">
        <v>3000</v>
      </c>
      <c r="G151" s="67"/>
      <c r="H151" s="66">
        <f t="shared" si="34"/>
        <v>3000</v>
      </c>
      <c r="I151" s="67"/>
      <c r="J151" s="66">
        <f t="shared" si="33"/>
        <v>3000</v>
      </c>
      <c r="K151" s="66"/>
      <c r="L151" s="66">
        <f t="shared" si="30"/>
        <v>3000</v>
      </c>
      <c r="M151" s="66"/>
      <c r="N151" s="66">
        <f t="shared" si="31"/>
        <v>3000</v>
      </c>
      <c r="O151" s="66"/>
      <c r="P151" s="66">
        <f t="shared" si="35"/>
        <v>3000</v>
      </c>
    </row>
    <row r="152" spans="1:16" s="141" customFormat="1" ht="12.75">
      <c r="A152" s="142"/>
      <c r="B152" s="74" t="s">
        <v>501</v>
      </c>
      <c r="C152" s="145" t="s">
        <v>572</v>
      </c>
      <c r="D152" s="32"/>
      <c r="E152" s="65"/>
      <c r="F152" s="66"/>
      <c r="G152" s="67"/>
      <c r="H152" s="66"/>
      <c r="I152" s="67"/>
      <c r="J152" s="66"/>
      <c r="K152" s="66"/>
      <c r="L152" s="66"/>
      <c r="M152" s="66">
        <v>2500</v>
      </c>
      <c r="N152" s="66">
        <f t="shared" si="31"/>
        <v>2500</v>
      </c>
      <c r="O152" s="66"/>
      <c r="P152" s="66">
        <f t="shared" si="35"/>
        <v>2500</v>
      </c>
    </row>
    <row r="153" spans="1:16" s="141" customFormat="1" ht="12.75">
      <c r="A153" s="142"/>
      <c r="B153" s="74" t="s">
        <v>501</v>
      </c>
      <c r="C153" s="145" t="s">
        <v>573</v>
      </c>
      <c r="D153" s="32"/>
      <c r="E153" s="65"/>
      <c r="F153" s="66"/>
      <c r="G153" s="67"/>
      <c r="H153" s="66"/>
      <c r="I153" s="67"/>
      <c r="J153" s="66"/>
      <c r="K153" s="66"/>
      <c r="L153" s="66"/>
      <c r="M153" s="66">
        <v>10000</v>
      </c>
      <c r="N153" s="66">
        <f t="shared" si="31"/>
        <v>10000</v>
      </c>
      <c r="O153" s="66"/>
      <c r="P153" s="66">
        <f t="shared" si="35"/>
        <v>10000</v>
      </c>
    </row>
    <row r="154" spans="1:16" s="141" customFormat="1" ht="25.5">
      <c r="A154" s="142"/>
      <c r="B154" s="74" t="s">
        <v>503</v>
      </c>
      <c r="C154" s="145" t="s">
        <v>504</v>
      </c>
      <c r="D154" s="32">
        <v>4210</v>
      </c>
      <c r="E154" s="65"/>
      <c r="F154" s="66">
        <v>2000</v>
      </c>
      <c r="G154" s="67"/>
      <c r="H154" s="66">
        <f t="shared" si="34"/>
        <v>2000</v>
      </c>
      <c r="I154" s="67"/>
      <c r="J154" s="66">
        <f aca="true" t="shared" si="36" ref="J154:J175">I154+H154</f>
        <v>2000</v>
      </c>
      <c r="K154" s="66"/>
      <c r="L154" s="66">
        <f aca="true" t="shared" si="37" ref="L154:L175">K154+J154</f>
        <v>2000</v>
      </c>
      <c r="M154" s="66"/>
      <c r="N154" s="66">
        <f aca="true" t="shared" si="38" ref="N154:N175">M154+L154</f>
        <v>2000</v>
      </c>
      <c r="O154" s="66"/>
      <c r="P154" s="66">
        <f t="shared" si="35"/>
        <v>2000</v>
      </c>
    </row>
    <row r="155" spans="1:16" s="141" customFormat="1" ht="25.5">
      <c r="A155" s="142"/>
      <c r="B155" s="74" t="s">
        <v>503</v>
      </c>
      <c r="C155" s="145" t="s">
        <v>505</v>
      </c>
      <c r="D155" s="32">
        <v>4300</v>
      </c>
      <c r="E155" s="65"/>
      <c r="F155" s="66">
        <v>2000</v>
      </c>
      <c r="G155" s="67"/>
      <c r="H155" s="66">
        <f t="shared" si="34"/>
        <v>2000</v>
      </c>
      <c r="I155" s="67"/>
      <c r="J155" s="66">
        <f t="shared" si="36"/>
        <v>2000</v>
      </c>
      <c r="K155" s="66"/>
      <c r="L155" s="66">
        <f t="shared" si="37"/>
        <v>2000</v>
      </c>
      <c r="M155" s="66"/>
      <c r="N155" s="66">
        <f t="shared" si="38"/>
        <v>2000</v>
      </c>
      <c r="O155" s="66"/>
      <c r="P155" s="66">
        <f t="shared" si="35"/>
        <v>2000</v>
      </c>
    </row>
    <row r="156" spans="1:16" s="141" customFormat="1" ht="25.5">
      <c r="A156" s="142"/>
      <c r="B156" s="74" t="s">
        <v>506</v>
      </c>
      <c r="C156" s="145" t="s">
        <v>292</v>
      </c>
      <c r="D156" s="32"/>
      <c r="E156" s="65"/>
      <c r="F156" s="66"/>
      <c r="G156" s="67"/>
      <c r="H156" s="66"/>
      <c r="I156" s="67"/>
      <c r="J156" s="66"/>
      <c r="K156" s="66"/>
      <c r="L156" s="66"/>
      <c r="M156" s="66">
        <v>5406</v>
      </c>
      <c r="N156" s="66">
        <f t="shared" si="38"/>
        <v>5406</v>
      </c>
      <c r="O156" s="66"/>
      <c r="P156" s="66">
        <f t="shared" si="35"/>
        <v>5406</v>
      </c>
    </row>
    <row r="157" spans="1:16" s="141" customFormat="1" ht="25.5">
      <c r="A157" s="142"/>
      <c r="B157" s="74" t="s">
        <v>506</v>
      </c>
      <c r="C157" s="145" t="s">
        <v>507</v>
      </c>
      <c r="D157" s="32">
        <v>4170</v>
      </c>
      <c r="E157" s="65"/>
      <c r="F157" s="66">
        <v>10000</v>
      </c>
      <c r="G157" s="67"/>
      <c r="H157" s="66">
        <f t="shared" si="34"/>
        <v>10000</v>
      </c>
      <c r="I157" s="67"/>
      <c r="J157" s="66">
        <f t="shared" si="36"/>
        <v>10000</v>
      </c>
      <c r="K157" s="66"/>
      <c r="L157" s="66">
        <f t="shared" si="37"/>
        <v>10000</v>
      </c>
      <c r="M157" s="66"/>
      <c r="N157" s="66">
        <f t="shared" si="38"/>
        <v>10000</v>
      </c>
      <c r="O157" s="66"/>
      <c r="P157" s="66">
        <f aca="true" t="shared" si="39" ref="P157:P175">O157+N157</f>
        <v>10000</v>
      </c>
    </row>
    <row r="158" spans="1:16" s="141" customFormat="1" ht="25.5">
      <c r="A158" s="142"/>
      <c r="B158" s="74" t="s">
        <v>133</v>
      </c>
      <c r="C158" s="145" t="s">
        <v>508</v>
      </c>
      <c r="D158" s="32">
        <v>4300</v>
      </c>
      <c r="E158" s="65"/>
      <c r="F158" s="66">
        <v>1500</v>
      </c>
      <c r="G158" s="67"/>
      <c r="H158" s="66">
        <f t="shared" si="34"/>
        <v>1500</v>
      </c>
      <c r="I158" s="67"/>
      <c r="J158" s="66">
        <f t="shared" si="36"/>
        <v>1500</v>
      </c>
      <c r="K158" s="66"/>
      <c r="L158" s="66">
        <f t="shared" si="37"/>
        <v>1500</v>
      </c>
      <c r="M158" s="66"/>
      <c r="N158" s="66">
        <f t="shared" si="38"/>
        <v>1500</v>
      </c>
      <c r="O158" s="66"/>
      <c r="P158" s="66">
        <f t="shared" si="39"/>
        <v>1500</v>
      </c>
    </row>
    <row r="159" spans="1:16" s="141" customFormat="1" ht="12.75">
      <c r="A159" s="142"/>
      <c r="B159" s="74" t="s">
        <v>509</v>
      </c>
      <c r="C159" s="145" t="s">
        <v>510</v>
      </c>
      <c r="D159" s="32">
        <v>4300</v>
      </c>
      <c r="E159" s="65"/>
      <c r="F159" s="66">
        <v>4000</v>
      </c>
      <c r="G159" s="67"/>
      <c r="H159" s="66">
        <f t="shared" si="34"/>
        <v>4000</v>
      </c>
      <c r="I159" s="67"/>
      <c r="J159" s="66">
        <f t="shared" si="36"/>
        <v>4000</v>
      </c>
      <c r="K159" s="66"/>
      <c r="L159" s="66">
        <f t="shared" si="37"/>
        <v>4000</v>
      </c>
      <c r="M159" s="66"/>
      <c r="N159" s="66">
        <f t="shared" si="38"/>
        <v>4000</v>
      </c>
      <c r="O159" s="66"/>
      <c r="P159" s="66">
        <f t="shared" si="39"/>
        <v>4000</v>
      </c>
    </row>
    <row r="160" spans="1:16" s="141" customFormat="1" ht="25.5">
      <c r="A160" s="142"/>
      <c r="B160" s="74" t="s">
        <v>511</v>
      </c>
      <c r="C160" s="145" t="s">
        <v>512</v>
      </c>
      <c r="D160" s="32">
        <v>4210</v>
      </c>
      <c r="E160" s="65"/>
      <c r="F160" s="66">
        <f>3000+3000</f>
        <v>6000</v>
      </c>
      <c r="G160" s="67"/>
      <c r="H160" s="66">
        <f t="shared" si="34"/>
        <v>6000</v>
      </c>
      <c r="I160" s="67"/>
      <c r="J160" s="66">
        <f t="shared" si="36"/>
        <v>6000</v>
      </c>
      <c r="K160" s="66"/>
      <c r="L160" s="66">
        <f t="shared" si="37"/>
        <v>6000</v>
      </c>
      <c r="M160" s="66"/>
      <c r="N160" s="66">
        <f t="shared" si="38"/>
        <v>6000</v>
      </c>
      <c r="O160" s="66"/>
      <c r="P160" s="66">
        <f t="shared" si="39"/>
        <v>6000</v>
      </c>
    </row>
    <row r="161" spans="1:16" s="141" customFormat="1" ht="25.5">
      <c r="A161" s="142"/>
      <c r="B161" s="74" t="s">
        <v>511</v>
      </c>
      <c r="C161" s="145" t="s">
        <v>513</v>
      </c>
      <c r="D161" s="32">
        <v>4300</v>
      </c>
      <c r="E161" s="65"/>
      <c r="F161" s="66">
        <v>6600</v>
      </c>
      <c r="G161" s="67"/>
      <c r="H161" s="66">
        <f t="shared" si="34"/>
        <v>6600</v>
      </c>
      <c r="I161" s="67"/>
      <c r="J161" s="66">
        <f t="shared" si="36"/>
        <v>6600</v>
      </c>
      <c r="K161" s="66"/>
      <c r="L161" s="66">
        <f t="shared" si="37"/>
        <v>6600</v>
      </c>
      <c r="M161" s="66"/>
      <c r="N161" s="66">
        <f t="shared" si="38"/>
        <v>6600</v>
      </c>
      <c r="O161" s="66"/>
      <c r="P161" s="66">
        <f t="shared" si="39"/>
        <v>6600</v>
      </c>
    </row>
    <row r="162" spans="1:16" s="141" customFormat="1" ht="25.5">
      <c r="A162" s="142"/>
      <c r="B162" s="74" t="s">
        <v>107</v>
      </c>
      <c r="C162" s="145" t="s">
        <v>514</v>
      </c>
      <c r="D162" s="144" t="s">
        <v>515</v>
      </c>
      <c r="E162" s="65"/>
      <c r="F162" s="66">
        <f>7000+1000</f>
        <v>8000</v>
      </c>
      <c r="G162" s="67"/>
      <c r="H162" s="66">
        <f t="shared" si="34"/>
        <v>8000</v>
      </c>
      <c r="I162" s="67"/>
      <c r="J162" s="66">
        <f t="shared" si="36"/>
        <v>8000</v>
      </c>
      <c r="K162" s="66"/>
      <c r="L162" s="66">
        <f t="shared" si="37"/>
        <v>8000</v>
      </c>
      <c r="M162" s="66"/>
      <c r="N162" s="66">
        <f t="shared" si="38"/>
        <v>8000</v>
      </c>
      <c r="O162" s="66"/>
      <c r="P162" s="66">
        <f t="shared" si="39"/>
        <v>8000</v>
      </c>
    </row>
    <row r="163" spans="1:16" s="141" customFormat="1" ht="25.5">
      <c r="A163" s="154"/>
      <c r="B163" s="155" t="s">
        <v>516</v>
      </c>
      <c r="C163" s="156" t="s">
        <v>517</v>
      </c>
      <c r="D163" s="157">
        <v>4170</v>
      </c>
      <c r="E163" s="158"/>
      <c r="F163" s="112">
        <v>2500</v>
      </c>
      <c r="G163" s="149"/>
      <c r="H163" s="112">
        <f t="shared" si="34"/>
        <v>2500</v>
      </c>
      <c r="I163" s="149"/>
      <c r="J163" s="112">
        <f t="shared" si="36"/>
        <v>2500</v>
      </c>
      <c r="K163" s="112"/>
      <c r="L163" s="112">
        <f t="shared" si="37"/>
        <v>2500</v>
      </c>
      <c r="M163" s="112"/>
      <c r="N163" s="112">
        <f t="shared" si="38"/>
        <v>2500</v>
      </c>
      <c r="O163" s="112"/>
      <c r="P163" s="112">
        <f t="shared" si="39"/>
        <v>2500</v>
      </c>
    </row>
    <row r="164" spans="1:16" s="141" customFormat="1" ht="27.75" customHeight="1">
      <c r="A164" s="142"/>
      <c r="B164" s="74" t="s">
        <v>516</v>
      </c>
      <c r="C164" s="145" t="s">
        <v>518</v>
      </c>
      <c r="D164" s="32">
        <v>4210</v>
      </c>
      <c r="E164" s="65"/>
      <c r="F164" s="66">
        <v>2500</v>
      </c>
      <c r="G164" s="67"/>
      <c r="H164" s="66">
        <f t="shared" si="34"/>
        <v>2500</v>
      </c>
      <c r="I164" s="67"/>
      <c r="J164" s="66">
        <f t="shared" si="36"/>
        <v>2500</v>
      </c>
      <c r="K164" s="66"/>
      <c r="L164" s="66">
        <f t="shared" si="37"/>
        <v>2500</v>
      </c>
      <c r="M164" s="66"/>
      <c r="N164" s="66">
        <f t="shared" si="38"/>
        <v>2500</v>
      </c>
      <c r="O164" s="66"/>
      <c r="P164" s="66">
        <f t="shared" si="39"/>
        <v>2500</v>
      </c>
    </row>
    <row r="165" spans="1:16" s="141" customFormat="1" ht="25.5">
      <c r="A165" s="142"/>
      <c r="B165" s="74" t="s">
        <v>516</v>
      </c>
      <c r="C165" s="145" t="s">
        <v>519</v>
      </c>
      <c r="D165" s="32">
        <v>4210</v>
      </c>
      <c r="E165" s="65"/>
      <c r="F165" s="66">
        <f>1500+1500</f>
        <v>3000</v>
      </c>
      <c r="G165" s="67"/>
      <c r="H165" s="66">
        <f t="shared" si="34"/>
        <v>3000</v>
      </c>
      <c r="I165" s="67"/>
      <c r="J165" s="66">
        <f t="shared" si="36"/>
        <v>3000</v>
      </c>
      <c r="K165" s="66"/>
      <c r="L165" s="66">
        <f t="shared" si="37"/>
        <v>3000</v>
      </c>
      <c r="M165" s="66"/>
      <c r="N165" s="66">
        <f t="shared" si="38"/>
        <v>3000</v>
      </c>
      <c r="O165" s="66"/>
      <c r="P165" s="66">
        <f t="shared" si="39"/>
        <v>3000</v>
      </c>
    </row>
    <row r="166" spans="1:16" s="141" customFormat="1" ht="12.75">
      <c r="A166" s="142"/>
      <c r="B166" s="74" t="s">
        <v>516</v>
      </c>
      <c r="C166" s="145" t="s">
        <v>520</v>
      </c>
      <c r="D166" s="32">
        <v>4270</v>
      </c>
      <c r="E166" s="65"/>
      <c r="F166" s="66">
        <v>15000</v>
      </c>
      <c r="G166" s="67"/>
      <c r="H166" s="66">
        <f t="shared" si="34"/>
        <v>15000</v>
      </c>
      <c r="I166" s="67"/>
      <c r="J166" s="66">
        <f t="shared" si="36"/>
        <v>15000</v>
      </c>
      <c r="K166" s="66"/>
      <c r="L166" s="66">
        <f t="shared" si="37"/>
        <v>15000</v>
      </c>
      <c r="M166" s="66"/>
      <c r="N166" s="66">
        <f t="shared" si="38"/>
        <v>15000</v>
      </c>
      <c r="O166" s="66"/>
      <c r="P166" s="66">
        <f t="shared" si="39"/>
        <v>15000</v>
      </c>
    </row>
    <row r="167" spans="1:16" s="141" customFormat="1" ht="12.75">
      <c r="A167" s="142"/>
      <c r="B167" s="74" t="s">
        <v>516</v>
      </c>
      <c r="C167" s="145" t="s">
        <v>114</v>
      </c>
      <c r="D167" s="32">
        <v>4270</v>
      </c>
      <c r="E167" s="65"/>
      <c r="F167" s="66"/>
      <c r="G167" s="67"/>
      <c r="H167" s="66"/>
      <c r="I167" s="67"/>
      <c r="J167" s="66"/>
      <c r="K167" s="66"/>
      <c r="L167" s="66"/>
      <c r="M167" s="66">
        <v>2500</v>
      </c>
      <c r="N167" s="66">
        <f t="shared" si="38"/>
        <v>2500</v>
      </c>
      <c r="O167" s="66"/>
      <c r="P167" s="66">
        <f t="shared" si="39"/>
        <v>2500</v>
      </c>
    </row>
    <row r="168" spans="1:16" s="141" customFormat="1" ht="25.5">
      <c r="A168" s="142"/>
      <c r="B168" s="74" t="s">
        <v>516</v>
      </c>
      <c r="C168" s="145" t="s">
        <v>521</v>
      </c>
      <c r="D168" s="144">
        <v>6050</v>
      </c>
      <c r="E168" s="65"/>
      <c r="F168" s="66">
        <v>11500</v>
      </c>
      <c r="G168" s="67">
        <v>4500</v>
      </c>
      <c r="H168" s="66">
        <f t="shared" si="34"/>
        <v>16000</v>
      </c>
      <c r="I168" s="67"/>
      <c r="J168" s="66">
        <f t="shared" si="36"/>
        <v>16000</v>
      </c>
      <c r="K168" s="66"/>
      <c r="L168" s="66">
        <f t="shared" si="37"/>
        <v>16000</v>
      </c>
      <c r="M168" s="66"/>
      <c r="N168" s="66">
        <f t="shared" si="38"/>
        <v>16000</v>
      </c>
      <c r="O168" s="66"/>
      <c r="P168" s="66">
        <f t="shared" si="39"/>
        <v>16000</v>
      </c>
    </row>
    <row r="169" spans="1:16" s="141" customFormat="1" ht="25.5">
      <c r="A169" s="142"/>
      <c r="B169" s="74" t="s">
        <v>522</v>
      </c>
      <c r="C169" s="145" t="s">
        <v>523</v>
      </c>
      <c r="D169" s="32">
        <v>4210</v>
      </c>
      <c r="E169" s="65"/>
      <c r="F169" s="66">
        <v>500</v>
      </c>
      <c r="G169" s="67"/>
      <c r="H169" s="66">
        <f t="shared" si="34"/>
        <v>500</v>
      </c>
      <c r="I169" s="67"/>
      <c r="J169" s="66">
        <f t="shared" si="36"/>
        <v>500</v>
      </c>
      <c r="K169" s="66"/>
      <c r="L169" s="66">
        <f t="shared" si="37"/>
        <v>500</v>
      </c>
      <c r="M169" s="66"/>
      <c r="N169" s="66">
        <f t="shared" si="38"/>
        <v>500</v>
      </c>
      <c r="O169" s="66"/>
      <c r="P169" s="66">
        <f t="shared" si="39"/>
        <v>500</v>
      </c>
    </row>
    <row r="170" spans="1:16" s="141" customFormat="1" ht="25.5">
      <c r="A170" s="142"/>
      <c r="B170" s="74" t="s">
        <v>522</v>
      </c>
      <c r="C170" s="145" t="s">
        <v>524</v>
      </c>
      <c r="D170" s="32">
        <v>4300</v>
      </c>
      <c r="E170" s="65"/>
      <c r="F170" s="66">
        <v>1000</v>
      </c>
      <c r="G170" s="67"/>
      <c r="H170" s="66">
        <f t="shared" si="34"/>
        <v>1000</v>
      </c>
      <c r="I170" s="67"/>
      <c r="J170" s="66">
        <f t="shared" si="36"/>
        <v>1000</v>
      </c>
      <c r="K170" s="66"/>
      <c r="L170" s="66">
        <f t="shared" si="37"/>
        <v>1000</v>
      </c>
      <c r="M170" s="66"/>
      <c r="N170" s="66">
        <f t="shared" si="38"/>
        <v>1000</v>
      </c>
      <c r="O170" s="66"/>
      <c r="P170" s="66">
        <f t="shared" si="39"/>
        <v>1000</v>
      </c>
    </row>
    <row r="171" spans="1:16" s="141" customFormat="1" ht="25.5">
      <c r="A171" s="142"/>
      <c r="B171" s="74" t="s">
        <v>525</v>
      </c>
      <c r="C171" s="145" t="s">
        <v>526</v>
      </c>
      <c r="D171" s="32">
        <v>4210</v>
      </c>
      <c r="E171" s="65"/>
      <c r="F171" s="66">
        <v>10000</v>
      </c>
      <c r="G171" s="67"/>
      <c r="H171" s="66">
        <f t="shared" si="34"/>
        <v>10000</v>
      </c>
      <c r="I171" s="67"/>
      <c r="J171" s="66">
        <f t="shared" si="36"/>
        <v>10000</v>
      </c>
      <c r="K171" s="66"/>
      <c r="L171" s="66">
        <f t="shared" si="37"/>
        <v>10000</v>
      </c>
      <c r="M171" s="66"/>
      <c r="N171" s="66">
        <f t="shared" si="38"/>
        <v>10000</v>
      </c>
      <c r="O171" s="66"/>
      <c r="P171" s="66">
        <f t="shared" si="39"/>
        <v>10000</v>
      </c>
    </row>
    <row r="172" spans="1:16" s="141" customFormat="1" ht="25.5">
      <c r="A172" s="142"/>
      <c r="B172" s="74" t="s">
        <v>525</v>
      </c>
      <c r="C172" s="145" t="s">
        <v>527</v>
      </c>
      <c r="D172" s="32">
        <v>4210</v>
      </c>
      <c r="E172" s="65"/>
      <c r="F172" s="66">
        <v>3000</v>
      </c>
      <c r="G172" s="67"/>
      <c r="H172" s="66">
        <f t="shared" si="34"/>
        <v>3000</v>
      </c>
      <c r="I172" s="67"/>
      <c r="J172" s="66">
        <f t="shared" si="36"/>
        <v>3000</v>
      </c>
      <c r="K172" s="66"/>
      <c r="L172" s="66">
        <f t="shared" si="37"/>
        <v>3000</v>
      </c>
      <c r="M172" s="66"/>
      <c r="N172" s="66">
        <f t="shared" si="38"/>
        <v>3000</v>
      </c>
      <c r="O172" s="66"/>
      <c r="P172" s="66">
        <f t="shared" si="39"/>
        <v>3000</v>
      </c>
    </row>
    <row r="173" spans="1:16" s="141" customFormat="1" ht="25.5">
      <c r="A173" s="142"/>
      <c r="B173" s="74" t="s">
        <v>525</v>
      </c>
      <c r="C173" s="145" t="s">
        <v>528</v>
      </c>
      <c r="D173" s="144" t="s">
        <v>529</v>
      </c>
      <c r="E173" s="65"/>
      <c r="F173" s="66">
        <f>700+300</f>
        <v>1000</v>
      </c>
      <c r="G173" s="67"/>
      <c r="H173" s="66">
        <f t="shared" si="34"/>
        <v>1000</v>
      </c>
      <c r="I173" s="67"/>
      <c r="J173" s="66">
        <f t="shared" si="36"/>
        <v>1000</v>
      </c>
      <c r="K173" s="66"/>
      <c r="L173" s="66">
        <f t="shared" si="37"/>
        <v>1000</v>
      </c>
      <c r="M173" s="66"/>
      <c r="N173" s="66">
        <f t="shared" si="38"/>
        <v>1000</v>
      </c>
      <c r="O173" s="66"/>
      <c r="P173" s="66">
        <f t="shared" si="39"/>
        <v>1000</v>
      </c>
    </row>
    <row r="174" spans="1:16" s="141" customFormat="1" ht="25.5">
      <c r="A174" s="142"/>
      <c r="B174" s="74" t="s">
        <v>525</v>
      </c>
      <c r="C174" s="145" t="s">
        <v>530</v>
      </c>
      <c r="D174" s="32">
        <v>4170</v>
      </c>
      <c r="E174" s="65"/>
      <c r="F174" s="66">
        <v>3500</v>
      </c>
      <c r="G174" s="67"/>
      <c r="H174" s="66">
        <f t="shared" si="34"/>
        <v>3500</v>
      </c>
      <c r="I174" s="67"/>
      <c r="J174" s="66">
        <f t="shared" si="36"/>
        <v>3500</v>
      </c>
      <c r="K174" s="66"/>
      <c r="L174" s="66">
        <f t="shared" si="37"/>
        <v>3500</v>
      </c>
      <c r="M174" s="66"/>
      <c r="N174" s="66">
        <f t="shared" si="38"/>
        <v>3500</v>
      </c>
      <c r="O174" s="66"/>
      <c r="P174" s="66">
        <f t="shared" si="39"/>
        <v>3500</v>
      </c>
    </row>
    <row r="175" spans="1:16" s="141" customFormat="1" ht="26.25" thickBot="1">
      <c r="A175" s="304"/>
      <c r="B175" s="241" t="s">
        <v>525</v>
      </c>
      <c r="C175" s="284" t="s">
        <v>531</v>
      </c>
      <c r="D175" s="171">
        <v>4300</v>
      </c>
      <c r="E175" s="172"/>
      <c r="F175" s="202">
        <v>3500</v>
      </c>
      <c r="G175" s="203"/>
      <c r="H175" s="202">
        <f t="shared" si="34"/>
        <v>3500</v>
      </c>
      <c r="I175" s="203"/>
      <c r="J175" s="202">
        <f t="shared" si="36"/>
        <v>3500</v>
      </c>
      <c r="K175" s="202"/>
      <c r="L175" s="202">
        <f t="shared" si="37"/>
        <v>3500</v>
      </c>
      <c r="M175" s="202"/>
      <c r="N175" s="202">
        <f t="shared" si="38"/>
        <v>3500</v>
      </c>
      <c r="O175" s="202"/>
      <c r="P175" s="202">
        <f t="shared" si="39"/>
        <v>3500</v>
      </c>
    </row>
    <row r="176" spans="1:16" ht="13.5" thickBot="1">
      <c r="A176" s="25">
        <v>80102</v>
      </c>
      <c r="B176" s="50" t="s">
        <v>251</v>
      </c>
      <c r="C176" s="51"/>
      <c r="D176" s="58"/>
      <c r="E176" s="59"/>
      <c r="F176" s="54">
        <f aca="true" t="shared" si="40" ref="F176:P176">F177</f>
        <v>17500</v>
      </c>
      <c r="G176" s="85">
        <f t="shared" si="40"/>
        <v>0</v>
      </c>
      <c r="H176" s="54">
        <f t="shared" si="40"/>
        <v>17500</v>
      </c>
      <c r="I176" s="85">
        <f t="shared" si="40"/>
        <v>0</v>
      </c>
      <c r="J176" s="54">
        <f t="shared" si="40"/>
        <v>17500</v>
      </c>
      <c r="K176" s="54">
        <f t="shared" si="40"/>
        <v>0</v>
      </c>
      <c r="L176" s="54">
        <f t="shared" si="40"/>
        <v>17500</v>
      </c>
      <c r="M176" s="54">
        <f t="shared" si="40"/>
        <v>0</v>
      </c>
      <c r="N176" s="54">
        <f t="shared" si="40"/>
        <v>17500</v>
      </c>
      <c r="O176" s="54">
        <f t="shared" si="40"/>
        <v>0</v>
      </c>
      <c r="P176" s="54">
        <f t="shared" si="40"/>
        <v>17500</v>
      </c>
    </row>
    <row r="177" spans="1:16" s="141" customFormat="1" ht="14.25" customHeight="1">
      <c r="A177" s="29"/>
      <c r="B177" s="136" t="s">
        <v>141</v>
      </c>
      <c r="C177" s="159"/>
      <c r="D177" s="138"/>
      <c r="E177" s="139"/>
      <c r="F177" s="140">
        <f aca="true" t="shared" si="41" ref="F177:L177">SUM(F178:F182)</f>
        <v>17500</v>
      </c>
      <c r="G177" s="140">
        <f t="shared" si="41"/>
        <v>0</v>
      </c>
      <c r="H177" s="140">
        <f t="shared" si="41"/>
        <v>17500</v>
      </c>
      <c r="I177" s="140">
        <f t="shared" si="41"/>
        <v>0</v>
      </c>
      <c r="J177" s="140">
        <f t="shared" si="41"/>
        <v>17500</v>
      </c>
      <c r="K177" s="140">
        <f t="shared" si="41"/>
        <v>0</v>
      </c>
      <c r="L177" s="140">
        <f t="shared" si="41"/>
        <v>17500</v>
      </c>
      <c r="M177" s="140">
        <f>SUM(M178:M182)</f>
        <v>0</v>
      </c>
      <c r="N177" s="140">
        <f>SUM(N178:N182)</f>
        <v>17500</v>
      </c>
      <c r="O177" s="140">
        <f>SUM(O178:O182)</f>
        <v>0</v>
      </c>
      <c r="P177" s="140">
        <f>SUM(P178:P182)</f>
        <v>17500</v>
      </c>
    </row>
    <row r="178" spans="1:16" s="141" customFormat="1" ht="36" customHeight="1">
      <c r="A178" s="29"/>
      <c r="B178" s="69" t="s">
        <v>78</v>
      </c>
      <c r="C178" s="145" t="s">
        <v>532</v>
      </c>
      <c r="D178" s="32">
        <v>4210</v>
      </c>
      <c r="E178" s="65"/>
      <c r="F178" s="66">
        <v>3000</v>
      </c>
      <c r="G178" s="67"/>
      <c r="H178" s="66">
        <f>G178+F178</f>
        <v>3000</v>
      </c>
      <c r="I178" s="67"/>
      <c r="J178" s="66">
        <f>I178+H178</f>
        <v>3000</v>
      </c>
      <c r="K178" s="66"/>
      <c r="L178" s="66">
        <f>K178+J178</f>
        <v>3000</v>
      </c>
      <c r="M178" s="66"/>
      <c r="N178" s="66">
        <f>M178+L178</f>
        <v>3000</v>
      </c>
      <c r="O178" s="66"/>
      <c r="P178" s="66">
        <f>O178+N178</f>
        <v>3000</v>
      </c>
    </row>
    <row r="179" spans="1:16" s="141" customFormat="1" ht="36" customHeight="1">
      <c r="A179" s="29"/>
      <c r="B179" s="114" t="s">
        <v>533</v>
      </c>
      <c r="C179" s="145" t="s">
        <v>284</v>
      </c>
      <c r="D179" s="32">
        <v>4210</v>
      </c>
      <c r="E179" s="65"/>
      <c r="F179" s="66">
        <v>10000</v>
      </c>
      <c r="G179" s="67"/>
      <c r="H179" s="66">
        <f>G179+F179</f>
        <v>10000</v>
      </c>
      <c r="I179" s="67"/>
      <c r="J179" s="66">
        <f>I179+H179</f>
        <v>10000</v>
      </c>
      <c r="K179" s="66"/>
      <c r="L179" s="66">
        <f>K179+J179</f>
        <v>10000</v>
      </c>
      <c r="M179" s="66"/>
      <c r="N179" s="66">
        <f>M179+L179</f>
        <v>10000</v>
      </c>
      <c r="O179" s="66"/>
      <c r="P179" s="66">
        <f>O179+N179</f>
        <v>10000</v>
      </c>
    </row>
    <row r="180" spans="1:16" s="141" customFormat="1" ht="30" customHeight="1">
      <c r="A180" s="29"/>
      <c r="B180" s="74" t="s">
        <v>86</v>
      </c>
      <c r="C180" s="145" t="s">
        <v>294</v>
      </c>
      <c r="D180" s="30">
        <v>4240</v>
      </c>
      <c r="E180" s="29"/>
      <c r="F180" s="66">
        <v>500</v>
      </c>
      <c r="G180" s="67"/>
      <c r="H180" s="66">
        <f>G180+F180</f>
        <v>500</v>
      </c>
      <c r="I180" s="67"/>
      <c r="J180" s="66">
        <f>I180+H180</f>
        <v>500</v>
      </c>
      <c r="K180" s="66"/>
      <c r="L180" s="66">
        <f>K180+J180</f>
        <v>500</v>
      </c>
      <c r="M180" s="66"/>
      <c r="N180" s="66">
        <f>M180+L180</f>
        <v>500</v>
      </c>
      <c r="O180" s="66"/>
      <c r="P180" s="66">
        <f>O180+N180</f>
        <v>500</v>
      </c>
    </row>
    <row r="181" spans="1:16" s="141" customFormat="1" ht="30" customHeight="1">
      <c r="A181" s="29"/>
      <c r="B181" s="74" t="s">
        <v>472</v>
      </c>
      <c r="C181" s="145" t="s">
        <v>295</v>
      </c>
      <c r="D181" s="30">
        <v>4240</v>
      </c>
      <c r="E181" s="29"/>
      <c r="F181" s="66">
        <v>3000</v>
      </c>
      <c r="G181" s="67"/>
      <c r="H181" s="66">
        <f>G181+F181</f>
        <v>3000</v>
      </c>
      <c r="I181" s="67"/>
      <c r="J181" s="66">
        <f>I181+H181</f>
        <v>3000</v>
      </c>
      <c r="K181" s="66"/>
      <c r="L181" s="66">
        <f>K181+J181</f>
        <v>3000</v>
      </c>
      <c r="M181" s="66"/>
      <c r="N181" s="66">
        <f>M181+L181</f>
        <v>3000</v>
      </c>
      <c r="O181" s="66"/>
      <c r="P181" s="66">
        <f>O181+N181</f>
        <v>3000</v>
      </c>
    </row>
    <row r="182" spans="1:16" s="141" customFormat="1" ht="30" customHeight="1">
      <c r="A182" s="109"/>
      <c r="B182" s="155" t="s">
        <v>489</v>
      </c>
      <c r="C182" s="156" t="s">
        <v>296</v>
      </c>
      <c r="D182" s="160">
        <v>4240</v>
      </c>
      <c r="E182" s="109"/>
      <c r="F182" s="112">
        <v>1000</v>
      </c>
      <c r="G182" s="149"/>
      <c r="H182" s="112">
        <f>G182+F182</f>
        <v>1000</v>
      </c>
      <c r="I182" s="149"/>
      <c r="J182" s="112">
        <f>I182+H182</f>
        <v>1000</v>
      </c>
      <c r="K182" s="112"/>
      <c r="L182" s="112">
        <f>K182+J182</f>
        <v>1000</v>
      </c>
      <c r="M182" s="112"/>
      <c r="N182" s="112">
        <f>M182+L182</f>
        <v>1000</v>
      </c>
      <c r="O182" s="112"/>
      <c r="P182" s="112">
        <f>O182+N182</f>
        <v>1000</v>
      </c>
    </row>
    <row r="183" spans="1:16" ht="13.5" thickBot="1">
      <c r="A183" s="27">
        <v>80104</v>
      </c>
      <c r="B183" s="161" t="s">
        <v>148</v>
      </c>
      <c r="C183" s="162"/>
      <c r="D183" s="52"/>
      <c r="E183" s="53"/>
      <c r="F183" s="163">
        <f aca="true" t="shared" si="42" ref="F183:P183">F184</f>
        <v>125443</v>
      </c>
      <c r="G183" s="164">
        <f t="shared" si="42"/>
        <v>0</v>
      </c>
      <c r="H183" s="163">
        <f t="shared" si="42"/>
        <v>125443</v>
      </c>
      <c r="I183" s="164">
        <f t="shared" si="42"/>
        <v>1000</v>
      </c>
      <c r="J183" s="163">
        <f t="shared" si="42"/>
        <v>126443</v>
      </c>
      <c r="K183" s="163">
        <f t="shared" si="42"/>
        <v>0</v>
      </c>
      <c r="L183" s="163">
        <f t="shared" si="42"/>
        <v>126443</v>
      </c>
      <c r="M183" s="163">
        <f t="shared" si="42"/>
        <v>33900</v>
      </c>
      <c r="N183" s="163">
        <f t="shared" si="42"/>
        <v>160343</v>
      </c>
      <c r="O183" s="163">
        <f t="shared" si="42"/>
        <v>0</v>
      </c>
      <c r="P183" s="163">
        <f t="shared" si="42"/>
        <v>160343</v>
      </c>
    </row>
    <row r="184" spans="1:16" s="141" customFormat="1" ht="12.75">
      <c r="A184" s="29"/>
      <c r="B184" s="165" t="s">
        <v>141</v>
      </c>
      <c r="C184" s="159"/>
      <c r="D184" s="138"/>
      <c r="E184" s="139"/>
      <c r="F184" s="140">
        <f aca="true" t="shared" si="43" ref="F184:L184">SUM(F185:F245)</f>
        <v>125443</v>
      </c>
      <c r="G184" s="166">
        <f t="shared" si="43"/>
        <v>0</v>
      </c>
      <c r="H184" s="140">
        <f t="shared" si="43"/>
        <v>125443</v>
      </c>
      <c r="I184" s="166">
        <f t="shared" si="43"/>
        <v>1000</v>
      </c>
      <c r="J184" s="140">
        <f t="shared" si="43"/>
        <v>126443</v>
      </c>
      <c r="K184" s="140">
        <f t="shared" si="43"/>
        <v>0</v>
      </c>
      <c r="L184" s="140">
        <f t="shared" si="43"/>
        <v>126443</v>
      </c>
      <c r="M184" s="140">
        <f>SUM(M185:M245)</f>
        <v>33900</v>
      </c>
      <c r="N184" s="140">
        <f>SUM(N185:N245)</f>
        <v>160343</v>
      </c>
      <c r="O184" s="140">
        <f>SUM(O185:O245)</f>
        <v>0</v>
      </c>
      <c r="P184" s="140">
        <f>SUM(P185:P245)</f>
        <v>160343</v>
      </c>
    </row>
    <row r="185" spans="1:16" s="141" customFormat="1" ht="25.5">
      <c r="A185" s="87"/>
      <c r="B185" s="114" t="s">
        <v>76</v>
      </c>
      <c r="C185" s="145" t="s">
        <v>297</v>
      </c>
      <c r="D185" s="32">
        <v>2510</v>
      </c>
      <c r="E185" s="65"/>
      <c r="F185" s="121">
        <v>1000</v>
      </c>
      <c r="G185" s="122"/>
      <c r="H185" s="121">
        <f aca="true" t="shared" si="44" ref="H185:H218">F185+G185</f>
        <v>1000</v>
      </c>
      <c r="I185" s="122"/>
      <c r="J185" s="121">
        <f aca="true" t="shared" si="45" ref="J185:J218">H185+I185</f>
        <v>1000</v>
      </c>
      <c r="K185" s="121"/>
      <c r="L185" s="121">
        <f aca="true" t="shared" si="46" ref="L185:L245">J185+K185</f>
        <v>1000</v>
      </c>
      <c r="M185" s="121"/>
      <c r="N185" s="121">
        <f aca="true" t="shared" si="47" ref="N185:N245">L185+M185</f>
        <v>1000</v>
      </c>
      <c r="O185" s="121"/>
      <c r="P185" s="121">
        <f aca="true" t="shared" si="48" ref="P185:P229">N185+O185</f>
        <v>1000</v>
      </c>
    </row>
    <row r="186" spans="1:16" s="141" customFormat="1" ht="25.5">
      <c r="A186" s="87"/>
      <c r="B186" s="114" t="s">
        <v>76</v>
      </c>
      <c r="C186" s="145" t="s">
        <v>298</v>
      </c>
      <c r="D186" s="32">
        <v>2510</v>
      </c>
      <c r="E186" s="65"/>
      <c r="F186" s="121">
        <v>1000</v>
      </c>
      <c r="G186" s="122"/>
      <c r="H186" s="121">
        <f t="shared" si="44"/>
        <v>1000</v>
      </c>
      <c r="I186" s="122"/>
      <c r="J186" s="121">
        <f t="shared" si="45"/>
        <v>1000</v>
      </c>
      <c r="K186" s="121"/>
      <c r="L186" s="121">
        <f t="shared" si="46"/>
        <v>1000</v>
      </c>
      <c r="M186" s="121"/>
      <c r="N186" s="121">
        <f t="shared" si="47"/>
        <v>1000</v>
      </c>
      <c r="O186" s="121"/>
      <c r="P186" s="121">
        <f t="shared" si="48"/>
        <v>1000</v>
      </c>
    </row>
    <row r="187" spans="1:16" s="141" customFormat="1" ht="25.5">
      <c r="A187" s="87"/>
      <c r="B187" s="69" t="s">
        <v>78</v>
      </c>
      <c r="C187" s="64" t="s">
        <v>299</v>
      </c>
      <c r="D187" s="32">
        <v>2510</v>
      </c>
      <c r="E187" s="65"/>
      <c r="F187" s="121">
        <v>1000</v>
      </c>
      <c r="G187" s="122"/>
      <c r="H187" s="121">
        <f t="shared" si="44"/>
        <v>1000</v>
      </c>
      <c r="I187" s="122"/>
      <c r="J187" s="121">
        <f t="shared" si="45"/>
        <v>1000</v>
      </c>
      <c r="K187" s="121"/>
      <c r="L187" s="121">
        <f t="shared" si="46"/>
        <v>1000</v>
      </c>
      <c r="M187" s="121"/>
      <c r="N187" s="121">
        <f t="shared" si="47"/>
        <v>1000</v>
      </c>
      <c r="O187" s="121"/>
      <c r="P187" s="121">
        <f t="shared" si="48"/>
        <v>1000</v>
      </c>
    </row>
    <row r="188" spans="1:16" s="141" customFormat="1" ht="25.5">
      <c r="A188" s="87"/>
      <c r="B188" s="69" t="s">
        <v>78</v>
      </c>
      <c r="C188" s="64" t="s">
        <v>300</v>
      </c>
      <c r="D188" s="32">
        <v>2510</v>
      </c>
      <c r="E188" s="65"/>
      <c r="F188" s="121">
        <v>1000</v>
      </c>
      <c r="G188" s="122"/>
      <c r="H188" s="121">
        <f t="shared" si="44"/>
        <v>1000</v>
      </c>
      <c r="I188" s="122"/>
      <c r="J188" s="121">
        <f t="shared" si="45"/>
        <v>1000</v>
      </c>
      <c r="K188" s="121"/>
      <c r="L188" s="121">
        <f t="shared" si="46"/>
        <v>1000</v>
      </c>
      <c r="M188" s="121"/>
      <c r="N188" s="121">
        <f t="shared" si="47"/>
        <v>1000</v>
      </c>
      <c r="O188" s="121"/>
      <c r="P188" s="121">
        <f t="shared" si="48"/>
        <v>1000</v>
      </c>
    </row>
    <row r="189" spans="1:16" s="141" customFormat="1" ht="25.5">
      <c r="A189" s="87"/>
      <c r="B189" s="69" t="s">
        <v>78</v>
      </c>
      <c r="C189" s="64" t="s">
        <v>683</v>
      </c>
      <c r="D189" s="32">
        <v>2510</v>
      </c>
      <c r="E189" s="65"/>
      <c r="F189" s="121">
        <v>2000</v>
      </c>
      <c r="G189" s="122"/>
      <c r="H189" s="121">
        <f t="shared" si="44"/>
        <v>2000</v>
      </c>
      <c r="I189" s="122"/>
      <c r="J189" s="121">
        <f t="shared" si="45"/>
        <v>2000</v>
      </c>
      <c r="K189" s="121"/>
      <c r="L189" s="121">
        <f t="shared" si="46"/>
        <v>2000</v>
      </c>
      <c r="M189" s="121"/>
      <c r="N189" s="121">
        <f t="shared" si="47"/>
        <v>2000</v>
      </c>
      <c r="O189" s="121"/>
      <c r="P189" s="121">
        <f t="shared" si="48"/>
        <v>2000</v>
      </c>
    </row>
    <row r="190" spans="1:16" s="141" customFormat="1" ht="25.5">
      <c r="A190" s="87"/>
      <c r="B190" s="69" t="s">
        <v>78</v>
      </c>
      <c r="C190" s="64" t="s">
        <v>684</v>
      </c>
      <c r="D190" s="32">
        <v>2510</v>
      </c>
      <c r="E190" s="65"/>
      <c r="F190" s="121">
        <v>1000</v>
      </c>
      <c r="G190" s="122"/>
      <c r="H190" s="121">
        <f t="shared" si="44"/>
        <v>1000</v>
      </c>
      <c r="I190" s="122"/>
      <c r="J190" s="121">
        <f t="shared" si="45"/>
        <v>1000</v>
      </c>
      <c r="K190" s="121"/>
      <c r="L190" s="121">
        <f t="shared" si="46"/>
        <v>1000</v>
      </c>
      <c r="M190" s="121"/>
      <c r="N190" s="121">
        <f t="shared" si="47"/>
        <v>1000</v>
      </c>
      <c r="O190" s="121"/>
      <c r="P190" s="121">
        <f t="shared" si="48"/>
        <v>1000</v>
      </c>
    </row>
    <row r="191" spans="1:16" s="74" customFormat="1" ht="25.5">
      <c r="A191" s="87"/>
      <c r="B191" s="69" t="s">
        <v>78</v>
      </c>
      <c r="C191" s="64" t="s">
        <v>685</v>
      </c>
      <c r="D191" s="32">
        <v>2510</v>
      </c>
      <c r="E191" s="65"/>
      <c r="F191" s="121">
        <v>1000</v>
      </c>
      <c r="G191" s="122"/>
      <c r="H191" s="121">
        <f t="shared" si="44"/>
        <v>1000</v>
      </c>
      <c r="I191" s="122"/>
      <c r="J191" s="121">
        <f t="shared" si="45"/>
        <v>1000</v>
      </c>
      <c r="K191" s="121"/>
      <c r="L191" s="121">
        <f t="shared" si="46"/>
        <v>1000</v>
      </c>
      <c r="M191" s="121"/>
      <c r="N191" s="121">
        <f t="shared" si="47"/>
        <v>1000</v>
      </c>
      <c r="O191" s="121"/>
      <c r="P191" s="121">
        <f t="shared" si="48"/>
        <v>1000</v>
      </c>
    </row>
    <row r="192" spans="1:16" s="74" customFormat="1" ht="25.5">
      <c r="A192" s="87"/>
      <c r="B192" s="69" t="s">
        <v>78</v>
      </c>
      <c r="C192" s="64" t="s">
        <v>686</v>
      </c>
      <c r="D192" s="32">
        <v>2510</v>
      </c>
      <c r="E192" s="65"/>
      <c r="F192" s="121">
        <v>1000</v>
      </c>
      <c r="G192" s="122"/>
      <c r="H192" s="121">
        <f t="shared" si="44"/>
        <v>1000</v>
      </c>
      <c r="I192" s="122"/>
      <c r="J192" s="121">
        <f t="shared" si="45"/>
        <v>1000</v>
      </c>
      <c r="K192" s="121"/>
      <c r="L192" s="121">
        <f t="shared" si="46"/>
        <v>1000</v>
      </c>
      <c r="M192" s="121"/>
      <c r="N192" s="121">
        <f t="shared" si="47"/>
        <v>1000</v>
      </c>
      <c r="O192" s="121"/>
      <c r="P192" s="121">
        <f t="shared" si="48"/>
        <v>1000</v>
      </c>
    </row>
    <row r="193" spans="1:16" s="74" customFormat="1" ht="25.5">
      <c r="A193" s="87"/>
      <c r="B193" s="69" t="s">
        <v>78</v>
      </c>
      <c r="C193" s="64" t="s">
        <v>687</v>
      </c>
      <c r="D193" s="32">
        <v>2510</v>
      </c>
      <c r="E193" s="65"/>
      <c r="F193" s="121">
        <v>1000</v>
      </c>
      <c r="G193" s="122"/>
      <c r="H193" s="121">
        <f t="shared" si="44"/>
        <v>1000</v>
      </c>
      <c r="I193" s="122"/>
      <c r="J193" s="121">
        <f t="shared" si="45"/>
        <v>1000</v>
      </c>
      <c r="K193" s="121"/>
      <c r="L193" s="121">
        <f t="shared" si="46"/>
        <v>1000</v>
      </c>
      <c r="M193" s="121"/>
      <c r="N193" s="121">
        <f t="shared" si="47"/>
        <v>1000</v>
      </c>
      <c r="O193" s="121"/>
      <c r="P193" s="121">
        <f t="shared" si="48"/>
        <v>1000</v>
      </c>
    </row>
    <row r="194" spans="1:16" s="74" customFormat="1" ht="25.5">
      <c r="A194" s="87"/>
      <c r="B194" s="69" t="s">
        <v>78</v>
      </c>
      <c r="C194" s="64" t="s">
        <v>688</v>
      </c>
      <c r="D194" s="32">
        <v>2510</v>
      </c>
      <c r="E194" s="65"/>
      <c r="F194" s="121">
        <v>1000</v>
      </c>
      <c r="G194" s="122"/>
      <c r="H194" s="121">
        <f t="shared" si="44"/>
        <v>1000</v>
      </c>
      <c r="I194" s="122"/>
      <c r="J194" s="121">
        <f t="shared" si="45"/>
        <v>1000</v>
      </c>
      <c r="K194" s="121"/>
      <c r="L194" s="121">
        <f t="shared" si="46"/>
        <v>1000</v>
      </c>
      <c r="M194" s="121"/>
      <c r="N194" s="121">
        <f t="shared" si="47"/>
        <v>1000</v>
      </c>
      <c r="O194" s="121"/>
      <c r="P194" s="121">
        <f t="shared" si="48"/>
        <v>1000</v>
      </c>
    </row>
    <row r="195" spans="1:16" s="74" customFormat="1" ht="25.5">
      <c r="A195" s="87"/>
      <c r="B195" s="114" t="s">
        <v>689</v>
      </c>
      <c r="C195" s="64" t="s">
        <v>690</v>
      </c>
      <c r="D195" s="32">
        <v>2510</v>
      </c>
      <c r="E195" s="65"/>
      <c r="F195" s="121">
        <v>1000</v>
      </c>
      <c r="G195" s="122"/>
      <c r="H195" s="121">
        <f t="shared" si="44"/>
        <v>1000</v>
      </c>
      <c r="I195" s="122"/>
      <c r="J195" s="121">
        <f t="shared" si="45"/>
        <v>1000</v>
      </c>
      <c r="K195" s="121"/>
      <c r="L195" s="121">
        <f t="shared" si="46"/>
        <v>1000</v>
      </c>
      <c r="M195" s="121"/>
      <c r="N195" s="121">
        <f t="shared" si="47"/>
        <v>1000</v>
      </c>
      <c r="O195" s="121"/>
      <c r="P195" s="121">
        <f t="shared" si="48"/>
        <v>1000</v>
      </c>
    </row>
    <row r="196" spans="1:16" s="74" customFormat="1" ht="25.5">
      <c r="A196" s="87"/>
      <c r="B196" s="114" t="s">
        <v>689</v>
      </c>
      <c r="C196" s="64" t="s">
        <v>691</v>
      </c>
      <c r="D196" s="32">
        <v>2510</v>
      </c>
      <c r="E196" s="65"/>
      <c r="F196" s="121">
        <v>1000</v>
      </c>
      <c r="G196" s="122"/>
      <c r="H196" s="121">
        <f t="shared" si="44"/>
        <v>1000</v>
      </c>
      <c r="I196" s="122">
        <v>1000</v>
      </c>
      <c r="J196" s="121">
        <f t="shared" si="45"/>
        <v>2000</v>
      </c>
      <c r="K196" s="121"/>
      <c r="L196" s="121">
        <f t="shared" si="46"/>
        <v>2000</v>
      </c>
      <c r="M196" s="121"/>
      <c r="N196" s="121">
        <f t="shared" si="47"/>
        <v>2000</v>
      </c>
      <c r="O196" s="121"/>
      <c r="P196" s="121">
        <f t="shared" si="48"/>
        <v>2000</v>
      </c>
    </row>
    <row r="197" spans="1:16" s="74" customFormat="1" ht="25.5">
      <c r="A197" s="87"/>
      <c r="B197" s="74" t="s">
        <v>121</v>
      </c>
      <c r="C197" s="64" t="s">
        <v>692</v>
      </c>
      <c r="D197" s="32">
        <v>2510</v>
      </c>
      <c r="E197" s="65"/>
      <c r="F197" s="121">
        <v>3000</v>
      </c>
      <c r="G197" s="122"/>
      <c r="H197" s="121">
        <f t="shared" si="44"/>
        <v>3000</v>
      </c>
      <c r="I197" s="122"/>
      <c r="J197" s="121">
        <f t="shared" si="45"/>
        <v>3000</v>
      </c>
      <c r="K197" s="121"/>
      <c r="L197" s="121">
        <f t="shared" si="46"/>
        <v>3000</v>
      </c>
      <c r="M197" s="121"/>
      <c r="N197" s="121">
        <f t="shared" si="47"/>
        <v>3000</v>
      </c>
      <c r="O197" s="121"/>
      <c r="P197" s="121">
        <f t="shared" si="48"/>
        <v>3000</v>
      </c>
    </row>
    <row r="198" spans="1:16" s="74" customFormat="1" ht="12.75">
      <c r="A198" s="87"/>
      <c r="B198" s="74" t="s">
        <v>693</v>
      </c>
      <c r="C198" s="64" t="s">
        <v>694</v>
      </c>
      <c r="D198" s="32">
        <v>2510</v>
      </c>
      <c r="E198" s="65"/>
      <c r="F198" s="121">
        <v>4570</v>
      </c>
      <c r="G198" s="122"/>
      <c r="H198" s="121">
        <f t="shared" si="44"/>
        <v>4570</v>
      </c>
      <c r="I198" s="122"/>
      <c r="J198" s="121">
        <f t="shared" si="45"/>
        <v>4570</v>
      </c>
      <c r="K198" s="121"/>
      <c r="L198" s="121">
        <f t="shared" si="46"/>
        <v>4570</v>
      </c>
      <c r="M198" s="121"/>
      <c r="N198" s="121">
        <f t="shared" si="47"/>
        <v>4570</v>
      </c>
      <c r="O198" s="121"/>
      <c r="P198" s="121">
        <f t="shared" si="48"/>
        <v>4570</v>
      </c>
    </row>
    <row r="199" spans="1:16" s="74" customFormat="1" ht="25.5">
      <c r="A199" s="87"/>
      <c r="B199" s="114" t="s">
        <v>695</v>
      </c>
      <c r="C199" s="64" t="s">
        <v>696</v>
      </c>
      <c r="D199" s="32">
        <v>2510</v>
      </c>
      <c r="E199" s="65"/>
      <c r="F199" s="121">
        <v>1500</v>
      </c>
      <c r="G199" s="122"/>
      <c r="H199" s="121">
        <f t="shared" si="44"/>
        <v>1500</v>
      </c>
      <c r="I199" s="122"/>
      <c r="J199" s="121">
        <f t="shared" si="45"/>
        <v>1500</v>
      </c>
      <c r="K199" s="121"/>
      <c r="L199" s="121">
        <f t="shared" si="46"/>
        <v>1500</v>
      </c>
      <c r="M199" s="121"/>
      <c r="N199" s="121">
        <f t="shared" si="47"/>
        <v>1500</v>
      </c>
      <c r="O199" s="121"/>
      <c r="P199" s="121">
        <f t="shared" si="48"/>
        <v>1500</v>
      </c>
    </row>
    <row r="200" spans="1:16" s="74" customFormat="1" ht="25.5">
      <c r="A200" s="87"/>
      <c r="B200" s="114" t="s">
        <v>697</v>
      </c>
      <c r="C200" s="64" t="s">
        <v>698</v>
      </c>
      <c r="D200" s="32">
        <v>2510</v>
      </c>
      <c r="E200" s="65"/>
      <c r="F200" s="121">
        <v>1300</v>
      </c>
      <c r="G200" s="122"/>
      <c r="H200" s="121">
        <f t="shared" si="44"/>
        <v>1300</v>
      </c>
      <c r="I200" s="122"/>
      <c r="J200" s="121">
        <f t="shared" si="45"/>
        <v>1300</v>
      </c>
      <c r="K200" s="121"/>
      <c r="L200" s="121">
        <f t="shared" si="46"/>
        <v>1300</v>
      </c>
      <c r="M200" s="121"/>
      <c r="N200" s="121">
        <f t="shared" si="47"/>
        <v>1300</v>
      </c>
      <c r="O200" s="121"/>
      <c r="P200" s="121">
        <f t="shared" si="48"/>
        <v>1300</v>
      </c>
    </row>
    <row r="201" spans="1:16" s="74" customFormat="1" ht="12.75">
      <c r="A201" s="87"/>
      <c r="B201" s="141" t="s">
        <v>353</v>
      </c>
      <c r="C201" s="64" t="s">
        <v>699</v>
      </c>
      <c r="D201" s="32">
        <v>2510</v>
      </c>
      <c r="E201" s="65"/>
      <c r="F201" s="121">
        <v>2000</v>
      </c>
      <c r="G201" s="122"/>
      <c r="H201" s="121">
        <f t="shared" si="44"/>
        <v>2000</v>
      </c>
      <c r="I201" s="122"/>
      <c r="J201" s="121">
        <f t="shared" si="45"/>
        <v>2000</v>
      </c>
      <c r="K201" s="121"/>
      <c r="L201" s="121">
        <f t="shared" si="46"/>
        <v>2000</v>
      </c>
      <c r="M201" s="121"/>
      <c r="N201" s="121">
        <f t="shared" si="47"/>
        <v>2000</v>
      </c>
      <c r="O201" s="121"/>
      <c r="P201" s="121">
        <f t="shared" si="48"/>
        <v>2000</v>
      </c>
    </row>
    <row r="202" spans="1:16" s="74" customFormat="1" ht="25.5">
      <c r="A202" s="87"/>
      <c r="B202" s="74" t="s">
        <v>86</v>
      </c>
      <c r="C202" s="64" t="s">
        <v>700</v>
      </c>
      <c r="D202" s="32">
        <v>2510</v>
      </c>
      <c r="E202" s="65"/>
      <c r="F202" s="121">
        <v>1500</v>
      </c>
      <c r="G202" s="122"/>
      <c r="H202" s="121">
        <f t="shared" si="44"/>
        <v>1500</v>
      </c>
      <c r="I202" s="122"/>
      <c r="J202" s="121">
        <f t="shared" si="45"/>
        <v>1500</v>
      </c>
      <c r="K202" s="121"/>
      <c r="L202" s="121">
        <f t="shared" si="46"/>
        <v>1500</v>
      </c>
      <c r="M202" s="121"/>
      <c r="N202" s="121">
        <f t="shared" si="47"/>
        <v>1500</v>
      </c>
      <c r="O202" s="121"/>
      <c r="P202" s="121">
        <f t="shared" si="48"/>
        <v>1500</v>
      </c>
    </row>
    <row r="203" spans="1:16" s="74" customFormat="1" ht="25.5">
      <c r="A203" s="87"/>
      <c r="B203" s="74" t="s">
        <v>86</v>
      </c>
      <c r="C203" s="64" t="s">
        <v>701</v>
      </c>
      <c r="D203" s="32">
        <v>2510</v>
      </c>
      <c r="E203" s="65"/>
      <c r="F203" s="121">
        <v>1500</v>
      </c>
      <c r="G203" s="122"/>
      <c r="H203" s="121">
        <f t="shared" si="44"/>
        <v>1500</v>
      </c>
      <c r="I203" s="122"/>
      <c r="J203" s="121">
        <f t="shared" si="45"/>
        <v>1500</v>
      </c>
      <c r="K203" s="121"/>
      <c r="L203" s="121">
        <f t="shared" si="46"/>
        <v>1500</v>
      </c>
      <c r="M203" s="121"/>
      <c r="N203" s="121">
        <f t="shared" si="47"/>
        <v>1500</v>
      </c>
      <c r="O203" s="121"/>
      <c r="P203" s="121">
        <f t="shared" si="48"/>
        <v>1500</v>
      </c>
    </row>
    <row r="204" spans="1:16" s="74" customFormat="1" ht="25.5">
      <c r="A204" s="87"/>
      <c r="B204" s="74" t="s">
        <v>86</v>
      </c>
      <c r="C204" s="64" t="s">
        <v>702</v>
      </c>
      <c r="D204" s="32">
        <v>2510</v>
      </c>
      <c r="E204" s="65"/>
      <c r="F204" s="121">
        <v>1500</v>
      </c>
      <c r="G204" s="122"/>
      <c r="H204" s="121">
        <f t="shared" si="44"/>
        <v>1500</v>
      </c>
      <c r="I204" s="122"/>
      <c r="J204" s="121">
        <f t="shared" si="45"/>
        <v>1500</v>
      </c>
      <c r="K204" s="121"/>
      <c r="L204" s="121">
        <f t="shared" si="46"/>
        <v>1500</v>
      </c>
      <c r="M204" s="121"/>
      <c r="N204" s="121">
        <f t="shared" si="47"/>
        <v>1500</v>
      </c>
      <c r="O204" s="121"/>
      <c r="P204" s="121">
        <f t="shared" si="48"/>
        <v>1500</v>
      </c>
    </row>
    <row r="205" spans="1:16" s="74" customFormat="1" ht="25.5">
      <c r="A205" s="87"/>
      <c r="B205" s="74" t="s">
        <v>86</v>
      </c>
      <c r="C205" s="64" t="s">
        <v>703</v>
      </c>
      <c r="D205" s="32">
        <v>2510</v>
      </c>
      <c r="E205" s="65"/>
      <c r="F205" s="121">
        <v>1500</v>
      </c>
      <c r="G205" s="122"/>
      <c r="H205" s="121">
        <f t="shared" si="44"/>
        <v>1500</v>
      </c>
      <c r="I205" s="122"/>
      <c r="J205" s="121">
        <f t="shared" si="45"/>
        <v>1500</v>
      </c>
      <c r="K205" s="121"/>
      <c r="L205" s="121">
        <f t="shared" si="46"/>
        <v>1500</v>
      </c>
      <c r="M205" s="121"/>
      <c r="N205" s="121">
        <f t="shared" si="47"/>
        <v>1500</v>
      </c>
      <c r="O205" s="121"/>
      <c r="P205" s="121">
        <f t="shared" si="48"/>
        <v>1500</v>
      </c>
    </row>
    <row r="206" spans="1:16" s="74" customFormat="1" ht="25.5">
      <c r="A206" s="87"/>
      <c r="B206" s="74" t="s">
        <v>86</v>
      </c>
      <c r="C206" s="64" t="s">
        <v>704</v>
      </c>
      <c r="D206" s="32">
        <v>2510</v>
      </c>
      <c r="E206" s="65"/>
      <c r="F206" s="121">
        <v>1500</v>
      </c>
      <c r="G206" s="122"/>
      <c r="H206" s="121">
        <f t="shared" si="44"/>
        <v>1500</v>
      </c>
      <c r="I206" s="122"/>
      <c r="J206" s="121">
        <f t="shared" si="45"/>
        <v>1500</v>
      </c>
      <c r="K206" s="121"/>
      <c r="L206" s="121">
        <f t="shared" si="46"/>
        <v>1500</v>
      </c>
      <c r="M206" s="121"/>
      <c r="N206" s="121">
        <f t="shared" si="47"/>
        <v>1500</v>
      </c>
      <c r="O206" s="121"/>
      <c r="P206" s="121">
        <f t="shared" si="48"/>
        <v>1500</v>
      </c>
    </row>
    <row r="207" spans="1:16" s="74" customFormat="1" ht="25.5">
      <c r="A207" s="129"/>
      <c r="B207" s="155" t="s">
        <v>86</v>
      </c>
      <c r="C207" s="520" t="s">
        <v>705</v>
      </c>
      <c r="D207" s="157">
        <v>2510</v>
      </c>
      <c r="E207" s="158"/>
      <c r="F207" s="521">
        <v>1500</v>
      </c>
      <c r="G207" s="167"/>
      <c r="H207" s="521">
        <f t="shared" si="44"/>
        <v>1500</v>
      </c>
      <c r="I207" s="167"/>
      <c r="J207" s="521">
        <f t="shared" si="45"/>
        <v>1500</v>
      </c>
      <c r="K207" s="521"/>
      <c r="L207" s="521">
        <f t="shared" si="46"/>
        <v>1500</v>
      </c>
      <c r="M207" s="521"/>
      <c r="N207" s="521">
        <f t="shared" si="47"/>
        <v>1500</v>
      </c>
      <c r="O207" s="521"/>
      <c r="P207" s="521">
        <f t="shared" si="48"/>
        <v>1500</v>
      </c>
    </row>
    <row r="208" spans="1:16" s="74" customFormat="1" ht="25.5">
      <c r="A208" s="87"/>
      <c r="B208" s="74" t="s">
        <v>89</v>
      </c>
      <c r="C208" s="64" t="s">
        <v>286</v>
      </c>
      <c r="D208" s="32">
        <v>2510</v>
      </c>
      <c r="E208" s="65"/>
      <c r="F208" s="121"/>
      <c r="G208" s="122"/>
      <c r="H208" s="121"/>
      <c r="I208" s="122"/>
      <c r="J208" s="121"/>
      <c r="K208" s="121"/>
      <c r="L208" s="121"/>
      <c r="M208" s="121">
        <v>2000</v>
      </c>
      <c r="N208" s="121">
        <f t="shared" si="47"/>
        <v>2000</v>
      </c>
      <c r="O208" s="121"/>
      <c r="P208" s="121">
        <f t="shared" si="48"/>
        <v>2000</v>
      </c>
    </row>
    <row r="209" spans="1:16" s="74" customFormat="1" ht="25.5">
      <c r="A209" s="87"/>
      <c r="B209" s="74" t="s">
        <v>89</v>
      </c>
      <c r="C209" s="64" t="s">
        <v>285</v>
      </c>
      <c r="D209" s="32">
        <v>2510</v>
      </c>
      <c r="E209" s="65"/>
      <c r="F209" s="121"/>
      <c r="G209" s="122"/>
      <c r="H209" s="121"/>
      <c r="I209" s="122"/>
      <c r="J209" s="121"/>
      <c r="K209" s="121"/>
      <c r="L209" s="121"/>
      <c r="M209" s="121">
        <v>2000</v>
      </c>
      <c r="N209" s="121">
        <f t="shared" si="47"/>
        <v>2000</v>
      </c>
      <c r="O209" s="121"/>
      <c r="P209" s="121">
        <f t="shared" si="48"/>
        <v>2000</v>
      </c>
    </row>
    <row r="210" spans="1:16" s="74" customFormat="1" ht="25.5">
      <c r="A210" s="87"/>
      <c r="B210" s="74" t="s">
        <v>363</v>
      </c>
      <c r="C210" s="64" t="s">
        <v>706</v>
      </c>
      <c r="D210" s="32">
        <v>2510</v>
      </c>
      <c r="E210" s="65"/>
      <c r="F210" s="121">
        <v>4500</v>
      </c>
      <c r="G210" s="122"/>
      <c r="H210" s="121">
        <f t="shared" si="44"/>
        <v>4500</v>
      </c>
      <c r="I210" s="122"/>
      <c r="J210" s="121">
        <f t="shared" si="45"/>
        <v>4500</v>
      </c>
      <c r="K210" s="121"/>
      <c r="L210" s="121">
        <f t="shared" si="46"/>
        <v>4500</v>
      </c>
      <c r="M210" s="121"/>
      <c r="N210" s="121">
        <f t="shared" si="47"/>
        <v>4500</v>
      </c>
      <c r="O210" s="121"/>
      <c r="P210" s="121">
        <f t="shared" si="48"/>
        <v>4500</v>
      </c>
    </row>
    <row r="211" spans="1:16" s="74" customFormat="1" ht="25.5">
      <c r="A211" s="87"/>
      <c r="B211" s="74" t="s">
        <v>370</v>
      </c>
      <c r="C211" s="64" t="s">
        <v>707</v>
      </c>
      <c r="D211" s="32">
        <v>2510</v>
      </c>
      <c r="E211" s="65"/>
      <c r="F211" s="121">
        <v>1000</v>
      </c>
      <c r="G211" s="122"/>
      <c r="H211" s="121">
        <f t="shared" si="44"/>
        <v>1000</v>
      </c>
      <c r="I211" s="122"/>
      <c r="J211" s="121">
        <f t="shared" si="45"/>
        <v>1000</v>
      </c>
      <c r="K211" s="121"/>
      <c r="L211" s="121">
        <f t="shared" si="46"/>
        <v>1000</v>
      </c>
      <c r="M211" s="121"/>
      <c r="N211" s="121">
        <f t="shared" si="47"/>
        <v>1000</v>
      </c>
      <c r="O211" s="121"/>
      <c r="P211" s="121">
        <f t="shared" si="48"/>
        <v>1000</v>
      </c>
    </row>
    <row r="212" spans="1:16" s="74" customFormat="1" ht="25.5">
      <c r="A212" s="87"/>
      <c r="B212" s="74" t="s">
        <v>370</v>
      </c>
      <c r="C212" s="64" t="s">
        <v>708</v>
      </c>
      <c r="D212" s="32">
        <v>2510</v>
      </c>
      <c r="E212" s="65"/>
      <c r="F212" s="121">
        <v>4000</v>
      </c>
      <c r="G212" s="122"/>
      <c r="H212" s="121">
        <f t="shared" si="44"/>
        <v>4000</v>
      </c>
      <c r="I212" s="122"/>
      <c r="J212" s="121">
        <f t="shared" si="45"/>
        <v>4000</v>
      </c>
      <c r="K212" s="121"/>
      <c r="L212" s="121">
        <f t="shared" si="46"/>
        <v>4000</v>
      </c>
      <c r="M212" s="121"/>
      <c r="N212" s="121">
        <f t="shared" si="47"/>
        <v>4000</v>
      </c>
      <c r="O212" s="121"/>
      <c r="P212" s="121">
        <f t="shared" si="48"/>
        <v>4000</v>
      </c>
    </row>
    <row r="213" spans="1:16" s="74" customFormat="1" ht="25.5">
      <c r="A213" s="87"/>
      <c r="B213" s="121" t="s">
        <v>126</v>
      </c>
      <c r="C213" s="64" t="s">
        <v>709</v>
      </c>
      <c r="D213" s="32">
        <v>2510</v>
      </c>
      <c r="E213" s="65"/>
      <c r="F213" s="121">
        <v>2500</v>
      </c>
      <c r="G213" s="122"/>
      <c r="H213" s="121">
        <f t="shared" si="44"/>
        <v>2500</v>
      </c>
      <c r="I213" s="122"/>
      <c r="J213" s="121">
        <f t="shared" si="45"/>
        <v>2500</v>
      </c>
      <c r="K213" s="121"/>
      <c r="L213" s="121">
        <f t="shared" si="46"/>
        <v>2500</v>
      </c>
      <c r="M213" s="121"/>
      <c r="N213" s="121">
        <f t="shared" si="47"/>
        <v>2500</v>
      </c>
      <c r="O213" s="121"/>
      <c r="P213" s="121">
        <f t="shared" si="48"/>
        <v>2500</v>
      </c>
    </row>
    <row r="214" spans="1:16" s="74" customFormat="1" ht="25.5">
      <c r="A214" s="87"/>
      <c r="B214" s="121" t="s">
        <v>126</v>
      </c>
      <c r="C214" s="64" t="s">
        <v>710</v>
      </c>
      <c r="D214" s="32">
        <v>2510</v>
      </c>
      <c r="E214" s="65"/>
      <c r="F214" s="121">
        <v>2500</v>
      </c>
      <c r="G214" s="122"/>
      <c r="H214" s="121">
        <f t="shared" si="44"/>
        <v>2500</v>
      </c>
      <c r="I214" s="122"/>
      <c r="J214" s="121">
        <f t="shared" si="45"/>
        <v>2500</v>
      </c>
      <c r="K214" s="121"/>
      <c r="L214" s="121">
        <f t="shared" si="46"/>
        <v>2500</v>
      </c>
      <c r="M214" s="121"/>
      <c r="N214" s="121">
        <f t="shared" si="47"/>
        <v>2500</v>
      </c>
      <c r="O214" s="121"/>
      <c r="P214" s="121">
        <f t="shared" si="48"/>
        <v>2500</v>
      </c>
    </row>
    <row r="215" spans="1:16" s="74" customFormat="1" ht="25.5">
      <c r="A215" s="87"/>
      <c r="B215" s="121" t="s">
        <v>126</v>
      </c>
      <c r="C215" s="64" t="s">
        <v>711</v>
      </c>
      <c r="D215" s="32">
        <v>2510</v>
      </c>
      <c r="E215" s="65"/>
      <c r="F215" s="121">
        <v>2500</v>
      </c>
      <c r="G215" s="122"/>
      <c r="H215" s="121">
        <f t="shared" si="44"/>
        <v>2500</v>
      </c>
      <c r="I215" s="122"/>
      <c r="J215" s="121">
        <f t="shared" si="45"/>
        <v>2500</v>
      </c>
      <c r="K215" s="121"/>
      <c r="L215" s="121">
        <f t="shared" si="46"/>
        <v>2500</v>
      </c>
      <c r="M215" s="121"/>
      <c r="N215" s="121">
        <f t="shared" si="47"/>
        <v>2500</v>
      </c>
      <c r="O215" s="121"/>
      <c r="P215" s="121">
        <f t="shared" si="48"/>
        <v>2500</v>
      </c>
    </row>
    <row r="216" spans="1:16" s="74" customFormat="1" ht="25.5">
      <c r="A216" s="87"/>
      <c r="B216" s="121" t="s">
        <v>126</v>
      </c>
      <c r="C216" s="64" t="s">
        <v>712</v>
      </c>
      <c r="D216" s="32">
        <v>2510</v>
      </c>
      <c r="E216" s="65"/>
      <c r="F216" s="121">
        <v>2500</v>
      </c>
      <c r="G216" s="122"/>
      <c r="H216" s="121">
        <f t="shared" si="44"/>
        <v>2500</v>
      </c>
      <c r="I216" s="122"/>
      <c r="J216" s="121">
        <f t="shared" si="45"/>
        <v>2500</v>
      </c>
      <c r="K216" s="121"/>
      <c r="L216" s="121">
        <f t="shared" si="46"/>
        <v>2500</v>
      </c>
      <c r="M216" s="121"/>
      <c r="N216" s="121">
        <f t="shared" si="47"/>
        <v>2500</v>
      </c>
      <c r="O216" s="121"/>
      <c r="P216" s="121">
        <f t="shared" si="48"/>
        <v>2500</v>
      </c>
    </row>
    <row r="217" spans="1:16" s="74" customFormat="1" ht="25.5">
      <c r="A217" s="87"/>
      <c r="B217" s="121" t="s">
        <v>373</v>
      </c>
      <c r="C217" s="64" t="s">
        <v>713</v>
      </c>
      <c r="D217" s="32">
        <v>2510</v>
      </c>
      <c r="E217" s="65"/>
      <c r="F217" s="121">
        <v>6000</v>
      </c>
      <c r="G217" s="122"/>
      <c r="H217" s="121">
        <f t="shared" si="44"/>
        <v>6000</v>
      </c>
      <c r="I217" s="122"/>
      <c r="J217" s="121">
        <f t="shared" si="45"/>
        <v>6000</v>
      </c>
      <c r="K217" s="121"/>
      <c r="L217" s="121">
        <f t="shared" si="46"/>
        <v>6000</v>
      </c>
      <c r="M217" s="121"/>
      <c r="N217" s="121">
        <f t="shared" si="47"/>
        <v>6000</v>
      </c>
      <c r="O217" s="121"/>
      <c r="P217" s="121">
        <f t="shared" si="48"/>
        <v>6000</v>
      </c>
    </row>
    <row r="218" spans="1:16" s="74" customFormat="1" ht="25.5">
      <c r="A218" s="87"/>
      <c r="B218" s="121" t="s">
        <v>373</v>
      </c>
      <c r="C218" s="64" t="s">
        <v>714</v>
      </c>
      <c r="D218" s="32">
        <v>2510</v>
      </c>
      <c r="E218" s="65"/>
      <c r="F218" s="121">
        <v>6000</v>
      </c>
      <c r="G218" s="122"/>
      <c r="H218" s="121">
        <f t="shared" si="44"/>
        <v>6000</v>
      </c>
      <c r="I218" s="122"/>
      <c r="J218" s="121">
        <f t="shared" si="45"/>
        <v>6000</v>
      </c>
      <c r="K218" s="121"/>
      <c r="L218" s="121">
        <f t="shared" si="46"/>
        <v>6000</v>
      </c>
      <c r="M218" s="121"/>
      <c r="N218" s="121">
        <f t="shared" si="47"/>
        <v>6000</v>
      </c>
      <c r="O218" s="121"/>
      <c r="P218" s="121">
        <f t="shared" si="48"/>
        <v>6000</v>
      </c>
    </row>
    <row r="219" spans="1:16" s="74" customFormat="1" ht="12.75">
      <c r="A219" s="87"/>
      <c r="B219" s="121" t="s">
        <v>474</v>
      </c>
      <c r="C219" s="64" t="s">
        <v>715</v>
      </c>
      <c r="D219" s="32">
        <v>2510</v>
      </c>
      <c r="E219" s="65"/>
      <c r="F219" s="121">
        <v>10000</v>
      </c>
      <c r="G219" s="122"/>
      <c r="H219" s="121">
        <f aca="true" t="shared" si="49" ref="H219:H245">F219+G219</f>
        <v>10000</v>
      </c>
      <c r="I219" s="122"/>
      <c r="J219" s="121">
        <f aca="true" t="shared" si="50" ref="J219:J245">H219+I219</f>
        <v>10000</v>
      </c>
      <c r="K219" s="121"/>
      <c r="L219" s="121">
        <f t="shared" si="46"/>
        <v>10000</v>
      </c>
      <c r="M219" s="121"/>
      <c r="N219" s="121">
        <f t="shared" si="47"/>
        <v>10000</v>
      </c>
      <c r="O219" s="121"/>
      <c r="P219" s="121">
        <f t="shared" si="48"/>
        <v>10000</v>
      </c>
    </row>
    <row r="220" spans="1:16" s="74" customFormat="1" ht="25.5">
      <c r="A220" s="87"/>
      <c r="B220" s="121" t="s">
        <v>799</v>
      </c>
      <c r="C220" s="64" t="s">
        <v>802</v>
      </c>
      <c r="D220" s="32">
        <v>2510</v>
      </c>
      <c r="E220" s="65"/>
      <c r="F220" s="121"/>
      <c r="G220" s="122"/>
      <c r="H220" s="121"/>
      <c r="I220" s="122"/>
      <c r="J220" s="121"/>
      <c r="K220" s="121"/>
      <c r="L220" s="121"/>
      <c r="M220" s="121">
        <v>400</v>
      </c>
      <c r="N220" s="121">
        <f t="shared" si="47"/>
        <v>400</v>
      </c>
      <c r="O220" s="121"/>
      <c r="P220" s="121">
        <f t="shared" si="48"/>
        <v>400</v>
      </c>
    </row>
    <row r="221" spans="1:16" s="74" customFormat="1" ht="29.25" customHeight="1">
      <c r="A221" s="87"/>
      <c r="B221" s="121" t="s">
        <v>492</v>
      </c>
      <c r="C221" s="64" t="s">
        <v>716</v>
      </c>
      <c r="D221" s="32">
        <v>2510</v>
      </c>
      <c r="E221" s="65"/>
      <c r="F221" s="121">
        <v>500</v>
      </c>
      <c r="G221" s="122"/>
      <c r="H221" s="121">
        <f t="shared" si="49"/>
        <v>500</v>
      </c>
      <c r="I221" s="122"/>
      <c r="J221" s="121">
        <f t="shared" si="50"/>
        <v>500</v>
      </c>
      <c r="K221" s="121"/>
      <c r="L221" s="121">
        <f t="shared" si="46"/>
        <v>500</v>
      </c>
      <c r="M221" s="121"/>
      <c r="N221" s="121">
        <f t="shared" si="47"/>
        <v>500</v>
      </c>
      <c r="O221" s="121"/>
      <c r="P221" s="121">
        <f t="shared" si="48"/>
        <v>500</v>
      </c>
    </row>
    <row r="222" spans="1:16" s="74" customFormat="1" ht="25.5">
      <c r="A222" s="87"/>
      <c r="B222" s="121" t="s">
        <v>499</v>
      </c>
      <c r="C222" s="64" t="s">
        <v>717</v>
      </c>
      <c r="D222" s="32">
        <v>2510</v>
      </c>
      <c r="E222" s="65"/>
      <c r="F222" s="121">
        <v>1500</v>
      </c>
      <c r="G222" s="122"/>
      <c r="H222" s="121">
        <f t="shared" si="49"/>
        <v>1500</v>
      </c>
      <c r="I222" s="122"/>
      <c r="J222" s="121">
        <f t="shared" si="50"/>
        <v>1500</v>
      </c>
      <c r="K222" s="121"/>
      <c r="L222" s="121">
        <f t="shared" si="46"/>
        <v>1500</v>
      </c>
      <c r="M222" s="121"/>
      <c r="N222" s="121">
        <f t="shared" si="47"/>
        <v>1500</v>
      </c>
      <c r="O222" s="121"/>
      <c r="P222" s="121">
        <f t="shared" si="48"/>
        <v>1500</v>
      </c>
    </row>
    <row r="223" spans="1:16" s="74" customFormat="1" ht="27" customHeight="1">
      <c r="A223" s="87"/>
      <c r="B223" s="121" t="s">
        <v>499</v>
      </c>
      <c r="C223" s="64" t="s">
        <v>718</v>
      </c>
      <c r="D223" s="32">
        <v>2510</v>
      </c>
      <c r="E223" s="65"/>
      <c r="F223" s="121">
        <v>1500</v>
      </c>
      <c r="G223" s="122"/>
      <c r="H223" s="121">
        <f t="shared" si="49"/>
        <v>1500</v>
      </c>
      <c r="I223" s="122"/>
      <c r="J223" s="121">
        <f t="shared" si="50"/>
        <v>1500</v>
      </c>
      <c r="K223" s="121"/>
      <c r="L223" s="121">
        <f t="shared" si="46"/>
        <v>1500</v>
      </c>
      <c r="M223" s="121"/>
      <c r="N223" s="121">
        <f t="shared" si="47"/>
        <v>1500</v>
      </c>
      <c r="O223" s="121"/>
      <c r="P223" s="121">
        <f t="shared" si="48"/>
        <v>1500</v>
      </c>
    </row>
    <row r="224" spans="1:16" s="74" customFormat="1" ht="12.75">
      <c r="A224" s="87"/>
      <c r="B224" s="74" t="s">
        <v>493</v>
      </c>
      <c r="C224" s="64" t="s">
        <v>719</v>
      </c>
      <c r="D224" s="32">
        <v>2510</v>
      </c>
      <c r="E224" s="65"/>
      <c r="F224" s="121">
        <v>500</v>
      </c>
      <c r="G224" s="122"/>
      <c r="H224" s="121">
        <f t="shared" si="49"/>
        <v>500</v>
      </c>
      <c r="I224" s="122"/>
      <c r="J224" s="121">
        <f t="shared" si="50"/>
        <v>500</v>
      </c>
      <c r="K224" s="121"/>
      <c r="L224" s="121">
        <f t="shared" si="46"/>
        <v>500</v>
      </c>
      <c r="M224" s="121"/>
      <c r="N224" s="121">
        <f t="shared" si="47"/>
        <v>500</v>
      </c>
      <c r="O224" s="121"/>
      <c r="P224" s="121">
        <f t="shared" si="48"/>
        <v>500</v>
      </c>
    </row>
    <row r="225" spans="1:16" s="74" customFormat="1" ht="24.75" customHeight="1">
      <c r="A225" s="87"/>
      <c r="B225" s="74" t="s">
        <v>493</v>
      </c>
      <c r="C225" s="64" t="s">
        <v>720</v>
      </c>
      <c r="D225" s="32">
        <v>2510</v>
      </c>
      <c r="E225" s="65"/>
      <c r="F225" s="121">
        <v>500</v>
      </c>
      <c r="G225" s="122"/>
      <c r="H225" s="121">
        <f t="shared" si="49"/>
        <v>500</v>
      </c>
      <c r="I225" s="122"/>
      <c r="J225" s="121">
        <f t="shared" si="50"/>
        <v>500</v>
      </c>
      <c r="K225" s="121"/>
      <c r="L225" s="121">
        <f t="shared" si="46"/>
        <v>500</v>
      </c>
      <c r="M225" s="121"/>
      <c r="N225" s="121">
        <f t="shared" si="47"/>
        <v>500</v>
      </c>
      <c r="O225" s="121"/>
      <c r="P225" s="121">
        <f t="shared" si="48"/>
        <v>500</v>
      </c>
    </row>
    <row r="226" spans="1:16" s="74" customFormat="1" ht="25.5">
      <c r="A226" s="87"/>
      <c r="B226" s="74" t="s">
        <v>501</v>
      </c>
      <c r="C226" s="64" t="s">
        <v>721</v>
      </c>
      <c r="D226" s="32">
        <v>2510</v>
      </c>
      <c r="E226" s="65"/>
      <c r="F226" s="121">
        <v>3000</v>
      </c>
      <c r="G226" s="122"/>
      <c r="H226" s="121">
        <f t="shared" si="49"/>
        <v>3000</v>
      </c>
      <c r="I226" s="122"/>
      <c r="J226" s="121">
        <f t="shared" si="50"/>
        <v>3000</v>
      </c>
      <c r="K226" s="121"/>
      <c r="L226" s="121">
        <f t="shared" si="46"/>
        <v>3000</v>
      </c>
      <c r="M226" s="121"/>
      <c r="N226" s="121">
        <f t="shared" si="47"/>
        <v>3000</v>
      </c>
      <c r="O226" s="121"/>
      <c r="P226" s="121">
        <f t="shared" si="48"/>
        <v>3000</v>
      </c>
    </row>
    <row r="227" spans="1:16" s="74" customFormat="1" ht="25.5">
      <c r="A227" s="87"/>
      <c r="B227" s="74" t="s">
        <v>501</v>
      </c>
      <c r="C227" s="64" t="s">
        <v>722</v>
      </c>
      <c r="D227" s="32">
        <v>2510</v>
      </c>
      <c r="E227" s="65"/>
      <c r="F227" s="121">
        <v>3000</v>
      </c>
      <c r="G227" s="122"/>
      <c r="H227" s="121">
        <f t="shared" si="49"/>
        <v>3000</v>
      </c>
      <c r="I227" s="122"/>
      <c r="J227" s="121">
        <f t="shared" si="50"/>
        <v>3000</v>
      </c>
      <c r="K227" s="121"/>
      <c r="L227" s="121">
        <f t="shared" si="46"/>
        <v>3000</v>
      </c>
      <c r="M227" s="121"/>
      <c r="N227" s="121">
        <f t="shared" si="47"/>
        <v>3000</v>
      </c>
      <c r="O227" s="121"/>
      <c r="P227" s="121">
        <f t="shared" si="48"/>
        <v>3000</v>
      </c>
    </row>
    <row r="228" spans="1:16" s="74" customFormat="1" ht="25.5">
      <c r="A228" s="87"/>
      <c r="B228" s="74" t="s">
        <v>501</v>
      </c>
      <c r="C228" s="64" t="s">
        <v>723</v>
      </c>
      <c r="D228" s="32">
        <v>2510</v>
      </c>
      <c r="E228" s="65"/>
      <c r="F228" s="121">
        <v>3000</v>
      </c>
      <c r="G228" s="122"/>
      <c r="H228" s="121">
        <f t="shared" si="49"/>
        <v>3000</v>
      </c>
      <c r="I228" s="122"/>
      <c r="J228" s="121">
        <f t="shared" si="50"/>
        <v>3000</v>
      </c>
      <c r="K228" s="121"/>
      <c r="L228" s="121">
        <f t="shared" si="46"/>
        <v>3000</v>
      </c>
      <c r="M228" s="121"/>
      <c r="N228" s="121">
        <f t="shared" si="47"/>
        <v>3000</v>
      </c>
      <c r="O228" s="121"/>
      <c r="P228" s="121">
        <f t="shared" si="48"/>
        <v>3000</v>
      </c>
    </row>
    <row r="229" spans="1:16" s="74" customFormat="1" ht="25.5">
      <c r="A229" s="87"/>
      <c r="B229" s="74" t="s">
        <v>501</v>
      </c>
      <c r="C229" s="64" t="s">
        <v>724</v>
      </c>
      <c r="D229" s="32">
        <v>2510</v>
      </c>
      <c r="E229" s="65"/>
      <c r="F229" s="121">
        <v>3000</v>
      </c>
      <c r="G229" s="122"/>
      <c r="H229" s="121">
        <f t="shared" si="49"/>
        <v>3000</v>
      </c>
      <c r="I229" s="122"/>
      <c r="J229" s="121">
        <f t="shared" si="50"/>
        <v>3000</v>
      </c>
      <c r="K229" s="121"/>
      <c r="L229" s="121">
        <f t="shared" si="46"/>
        <v>3000</v>
      </c>
      <c r="M229" s="121"/>
      <c r="N229" s="121">
        <f t="shared" si="47"/>
        <v>3000</v>
      </c>
      <c r="O229" s="121"/>
      <c r="P229" s="121">
        <f t="shared" si="48"/>
        <v>3000</v>
      </c>
    </row>
    <row r="230" spans="1:16" s="74" customFormat="1" ht="38.25">
      <c r="A230" s="87"/>
      <c r="B230" s="74" t="s">
        <v>501</v>
      </c>
      <c r="C230" s="64" t="s">
        <v>574</v>
      </c>
      <c r="D230" s="32"/>
      <c r="E230" s="65"/>
      <c r="F230" s="121"/>
      <c r="G230" s="122"/>
      <c r="H230" s="121"/>
      <c r="I230" s="122"/>
      <c r="J230" s="121"/>
      <c r="K230" s="121"/>
      <c r="L230" s="121"/>
      <c r="M230" s="121">
        <v>3000</v>
      </c>
      <c r="N230" s="121">
        <f t="shared" si="47"/>
        <v>3000</v>
      </c>
      <c r="O230" s="121"/>
      <c r="P230" s="121">
        <f aca="true" t="shared" si="51" ref="P230:P245">N230+O230</f>
        <v>3000</v>
      </c>
    </row>
    <row r="231" spans="1:16" s="74" customFormat="1" ht="38.25">
      <c r="A231" s="87"/>
      <c r="B231" s="74" t="s">
        <v>501</v>
      </c>
      <c r="C231" s="64" t="s">
        <v>575</v>
      </c>
      <c r="D231" s="32"/>
      <c r="E231" s="65"/>
      <c r="F231" s="121"/>
      <c r="G231" s="122"/>
      <c r="H231" s="121"/>
      <c r="I231" s="122"/>
      <c r="J231" s="121"/>
      <c r="K231" s="121"/>
      <c r="L231" s="121"/>
      <c r="M231" s="121">
        <v>10000</v>
      </c>
      <c r="N231" s="121">
        <f t="shared" si="47"/>
        <v>10000</v>
      </c>
      <c r="O231" s="121"/>
      <c r="P231" s="121">
        <f t="shared" si="51"/>
        <v>10000</v>
      </c>
    </row>
    <row r="232" spans="1:16" s="74" customFormat="1" ht="25.5">
      <c r="A232" s="87"/>
      <c r="B232" s="74" t="s">
        <v>501</v>
      </c>
      <c r="C232" s="64" t="s">
        <v>576</v>
      </c>
      <c r="D232" s="32"/>
      <c r="E232" s="65"/>
      <c r="F232" s="121"/>
      <c r="G232" s="122"/>
      <c r="H232" s="121"/>
      <c r="I232" s="122"/>
      <c r="J232" s="121"/>
      <c r="K232" s="121"/>
      <c r="L232" s="121"/>
      <c r="M232" s="121">
        <v>10000</v>
      </c>
      <c r="N232" s="121">
        <f t="shared" si="47"/>
        <v>10000</v>
      </c>
      <c r="O232" s="121"/>
      <c r="P232" s="121">
        <f t="shared" si="51"/>
        <v>10000</v>
      </c>
    </row>
    <row r="233" spans="1:16" s="74" customFormat="1" ht="25.5">
      <c r="A233" s="87"/>
      <c r="B233" s="74" t="s">
        <v>658</v>
      </c>
      <c r="C233" s="64" t="s">
        <v>2</v>
      </c>
      <c r="D233" s="32"/>
      <c r="E233" s="65"/>
      <c r="F233" s="121"/>
      <c r="G233" s="122"/>
      <c r="H233" s="121"/>
      <c r="I233" s="122"/>
      <c r="J233" s="121"/>
      <c r="K233" s="121"/>
      <c r="L233" s="121"/>
      <c r="M233" s="121">
        <v>6500</v>
      </c>
      <c r="N233" s="121">
        <f t="shared" si="47"/>
        <v>6500</v>
      </c>
      <c r="O233" s="121"/>
      <c r="P233" s="121">
        <f t="shared" si="51"/>
        <v>6500</v>
      </c>
    </row>
    <row r="234" spans="1:16" s="74" customFormat="1" ht="25.5">
      <c r="A234" s="87"/>
      <c r="B234" s="121" t="s">
        <v>503</v>
      </c>
      <c r="C234" s="64" t="s">
        <v>725</v>
      </c>
      <c r="D234" s="32">
        <v>2510</v>
      </c>
      <c r="E234" s="65"/>
      <c r="F234" s="121">
        <f>2000+4000</f>
        <v>6000</v>
      </c>
      <c r="G234" s="122"/>
      <c r="H234" s="121">
        <f t="shared" si="49"/>
        <v>6000</v>
      </c>
      <c r="I234" s="122"/>
      <c r="J234" s="121">
        <f t="shared" si="50"/>
        <v>6000</v>
      </c>
      <c r="K234" s="121"/>
      <c r="L234" s="121">
        <f t="shared" si="46"/>
        <v>6000</v>
      </c>
      <c r="M234" s="121"/>
      <c r="N234" s="121">
        <f t="shared" si="47"/>
        <v>6000</v>
      </c>
      <c r="O234" s="121"/>
      <c r="P234" s="121">
        <f t="shared" si="51"/>
        <v>6000</v>
      </c>
    </row>
    <row r="235" spans="1:16" s="74" customFormat="1" ht="25.5">
      <c r="A235" s="87"/>
      <c r="B235" s="121" t="s">
        <v>503</v>
      </c>
      <c r="C235" s="64" t="s">
        <v>726</v>
      </c>
      <c r="D235" s="32">
        <v>2510</v>
      </c>
      <c r="E235" s="65"/>
      <c r="F235" s="121">
        <v>2000</v>
      </c>
      <c r="G235" s="122"/>
      <c r="H235" s="121">
        <f t="shared" si="49"/>
        <v>2000</v>
      </c>
      <c r="I235" s="122"/>
      <c r="J235" s="121">
        <f t="shared" si="50"/>
        <v>2000</v>
      </c>
      <c r="K235" s="121"/>
      <c r="L235" s="121">
        <f t="shared" si="46"/>
        <v>2000</v>
      </c>
      <c r="M235" s="121"/>
      <c r="N235" s="121">
        <f t="shared" si="47"/>
        <v>2000</v>
      </c>
      <c r="O235" s="121"/>
      <c r="P235" s="121">
        <f t="shared" si="51"/>
        <v>2000</v>
      </c>
    </row>
    <row r="236" spans="1:16" s="74" customFormat="1" ht="12.75">
      <c r="A236" s="87"/>
      <c r="B236" s="121" t="s">
        <v>503</v>
      </c>
      <c r="C236" s="64" t="s">
        <v>727</v>
      </c>
      <c r="D236" s="32">
        <v>2510</v>
      </c>
      <c r="E236" s="65"/>
      <c r="F236" s="121">
        <v>3000</v>
      </c>
      <c r="G236" s="122"/>
      <c r="H236" s="121">
        <f t="shared" si="49"/>
        <v>3000</v>
      </c>
      <c r="I236" s="122"/>
      <c r="J236" s="121">
        <f t="shared" si="50"/>
        <v>3000</v>
      </c>
      <c r="K236" s="121"/>
      <c r="L236" s="121">
        <f t="shared" si="46"/>
        <v>3000</v>
      </c>
      <c r="M236" s="121"/>
      <c r="N236" s="121">
        <f t="shared" si="47"/>
        <v>3000</v>
      </c>
      <c r="O236" s="121"/>
      <c r="P236" s="121">
        <f t="shared" si="51"/>
        <v>3000</v>
      </c>
    </row>
    <row r="237" spans="1:16" s="74" customFormat="1" ht="25.5">
      <c r="A237" s="87"/>
      <c r="B237" s="121" t="s">
        <v>728</v>
      </c>
      <c r="C237" s="64" t="s">
        <v>729</v>
      </c>
      <c r="D237" s="32">
        <v>2510</v>
      </c>
      <c r="E237" s="65"/>
      <c r="F237" s="121">
        <v>3273</v>
      </c>
      <c r="G237" s="122"/>
      <c r="H237" s="121">
        <f t="shared" si="49"/>
        <v>3273</v>
      </c>
      <c r="I237" s="122"/>
      <c r="J237" s="121">
        <f t="shared" si="50"/>
        <v>3273</v>
      </c>
      <c r="K237" s="121"/>
      <c r="L237" s="121">
        <f t="shared" si="46"/>
        <v>3273</v>
      </c>
      <c r="M237" s="121"/>
      <c r="N237" s="121">
        <f t="shared" si="47"/>
        <v>3273</v>
      </c>
      <c r="O237" s="121"/>
      <c r="P237" s="121">
        <f t="shared" si="51"/>
        <v>3273</v>
      </c>
    </row>
    <row r="238" spans="1:16" s="74" customFormat="1" ht="25.5">
      <c r="A238" s="87"/>
      <c r="B238" s="121" t="s">
        <v>730</v>
      </c>
      <c r="C238" s="64" t="s">
        <v>731</v>
      </c>
      <c r="D238" s="32">
        <v>2510</v>
      </c>
      <c r="E238" s="65"/>
      <c r="F238" s="121">
        <v>2000</v>
      </c>
      <c r="G238" s="122"/>
      <c r="H238" s="121">
        <f t="shared" si="49"/>
        <v>2000</v>
      </c>
      <c r="I238" s="122"/>
      <c r="J238" s="121">
        <f t="shared" si="50"/>
        <v>2000</v>
      </c>
      <c r="K238" s="121"/>
      <c r="L238" s="121">
        <f t="shared" si="46"/>
        <v>2000</v>
      </c>
      <c r="M238" s="121"/>
      <c r="N238" s="121">
        <f t="shared" si="47"/>
        <v>2000</v>
      </c>
      <c r="O238" s="121"/>
      <c r="P238" s="121">
        <f t="shared" si="51"/>
        <v>2000</v>
      </c>
    </row>
    <row r="239" spans="1:16" s="74" customFormat="1" ht="25.5" customHeight="1">
      <c r="A239" s="87"/>
      <c r="B239" s="121" t="s">
        <v>509</v>
      </c>
      <c r="C239" s="64" t="s">
        <v>732</v>
      </c>
      <c r="D239" s="32">
        <v>2510</v>
      </c>
      <c r="E239" s="65"/>
      <c r="F239" s="121">
        <v>2000</v>
      </c>
      <c r="G239" s="122"/>
      <c r="H239" s="121">
        <f t="shared" si="49"/>
        <v>2000</v>
      </c>
      <c r="I239" s="122"/>
      <c r="J239" s="121">
        <f t="shared" si="50"/>
        <v>2000</v>
      </c>
      <c r="K239" s="121"/>
      <c r="L239" s="121">
        <f t="shared" si="46"/>
        <v>2000</v>
      </c>
      <c r="M239" s="121"/>
      <c r="N239" s="121">
        <f t="shared" si="47"/>
        <v>2000</v>
      </c>
      <c r="O239" s="121"/>
      <c r="P239" s="121">
        <f t="shared" si="51"/>
        <v>2000</v>
      </c>
    </row>
    <row r="240" spans="1:16" s="74" customFormat="1" ht="25.5">
      <c r="A240" s="87"/>
      <c r="B240" s="121" t="s">
        <v>516</v>
      </c>
      <c r="C240" s="64" t="s">
        <v>733</v>
      </c>
      <c r="D240" s="32">
        <v>2510</v>
      </c>
      <c r="E240" s="65"/>
      <c r="F240" s="121">
        <v>800</v>
      </c>
      <c r="G240" s="122"/>
      <c r="H240" s="121">
        <f t="shared" si="49"/>
        <v>800</v>
      </c>
      <c r="I240" s="122"/>
      <c r="J240" s="121">
        <f t="shared" si="50"/>
        <v>800</v>
      </c>
      <c r="K240" s="121"/>
      <c r="L240" s="121">
        <f t="shared" si="46"/>
        <v>800</v>
      </c>
      <c r="M240" s="121"/>
      <c r="N240" s="121">
        <f t="shared" si="47"/>
        <v>800</v>
      </c>
      <c r="O240" s="121"/>
      <c r="P240" s="121">
        <f t="shared" si="51"/>
        <v>800</v>
      </c>
    </row>
    <row r="241" spans="1:16" s="74" customFormat="1" ht="25.5">
      <c r="A241" s="87"/>
      <c r="B241" s="121" t="s">
        <v>516</v>
      </c>
      <c r="C241" s="64" t="s">
        <v>737</v>
      </c>
      <c r="D241" s="32">
        <v>2510</v>
      </c>
      <c r="E241" s="65"/>
      <c r="F241" s="121">
        <v>500</v>
      </c>
      <c r="G241" s="122"/>
      <c r="H241" s="121">
        <f t="shared" si="49"/>
        <v>500</v>
      </c>
      <c r="I241" s="122"/>
      <c r="J241" s="121">
        <f t="shared" si="50"/>
        <v>500</v>
      </c>
      <c r="K241" s="121"/>
      <c r="L241" s="121">
        <f t="shared" si="46"/>
        <v>500</v>
      </c>
      <c r="M241" s="121"/>
      <c r="N241" s="121">
        <f t="shared" si="47"/>
        <v>500</v>
      </c>
      <c r="O241" s="121"/>
      <c r="P241" s="121">
        <f t="shared" si="51"/>
        <v>500</v>
      </c>
    </row>
    <row r="242" spans="1:16" s="74" customFormat="1" ht="25.5">
      <c r="A242" s="87"/>
      <c r="B242" s="121" t="s">
        <v>738</v>
      </c>
      <c r="C242" s="64" t="s">
        <v>739</v>
      </c>
      <c r="D242" s="32">
        <v>2510</v>
      </c>
      <c r="E242" s="65"/>
      <c r="F242" s="121">
        <v>3500</v>
      </c>
      <c r="G242" s="122"/>
      <c r="H242" s="121">
        <f t="shared" si="49"/>
        <v>3500</v>
      </c>
      <c r="I242" s="122"/>
      <c r="J242" s="121">
        <f t="shared" si="50"/>
        <v>3500</v>
      </c>
      <c r="K242" s="121"/>
      <c r="L242" s="121">
        <f t="shared" si="46"/>
        <v>3500</v>
      </c>
      <c r="M242" s="121"/>
      <c r="N242" s="121">
        <f t="shared" si="47"/>
        <v>3500</v>
      </c>
      <c r="O242" s="121"/>
      <c r="P242" s="121">
        <f t="shared" si="51"/>
        <v>3500</v>
      </c>
    </row>
    <row r="243" spans="1:16" s="74" customFormat="1" ht="25.5">
      <c r="A243" s="87"/>
      <c r="B243" s="121" t="s">
        <v>738</v>
      </c>
      <c r="C243" s="64" t="s">
        <v>740</v>
      </c>
      <c r="D243" s="32">
        <v>2510</v>
      </c>
      <c r="E243" s="65"/>
      <c r="F243" s="121">
        <v>3500</v>
      </c>
      <c r="G243" s="122"/>
      <c r="H243" s="121">
        <f t="shared" si="49"/>
        <v>3500</v>
      </c>
      <c r="I243" s="122"/>
      <c r="J243" s="121">
        <f t="shared" si="50"/>
        <v>3500</v>
      </c>
      <c r="K243" s="121"/>
      <c r="L243" s="121">
        <f t="shared" si="46"/>
        <v>3500</v>
      </c>
      <c r="M243" s="121"/>
      <c r="N243" s="121">
        <f t="shared" si="47"/>
        <v>3500</v>
      </c>
      <c r="O243" s="121"/>
      <c r="P243" s="121">
        <f t="shared" si="51"/>
        <v>3500</v>
      </c>
    </row>
    <row r="244" spans="1:16" s="74" customFormat="1" ht="25.5">
      <c r="A244" s="87"/>
      <c r="B244" s="121" t="s">
        <v>738</v>
      </c>
      <c r="C244" s="64" t="s">
        <v>741</v>
      </c>
      <c r="D244" s="32">
        <v>2510</v>
      </c>
      <c r="E244" s="65"/>
      <c r="F244" s="121">
        <v>2500</v>
      </c>
      <c r="G244" s="122"/>
      <c r="H244" s="121">
        <f t="shared" si="49"/>
        <v>2500</v>
      </c>
      <c r="I244" s="122"/>
      <c r="J244" s="121">
        <f t="shared" si="50"/>
        <v>2500</v>
      </c>
      <c r="K244" s="121"/>
      <c r="L244" s="121">
        <f t="shared" si="46"/>
        <v>2500</v>
      </c>
      <c r="M244" s="121"/>
      <c r="N244" s="121">
        <f t="shared" si="47"/>
        <v>2500</v>
      </c>
      <c r="O244" s="121"/>
      <c r="P244" s="121">
        <f t="shared" si="51"/>
        <v>2500</v>
      </c>
    </row>
    <row r="245" spans="1:16" s="74" customFormat="1" ht="26.25" thickBot="1">
      <c r="A245" s="129"/>
      <c r="B245" s="521" t="s">
        <v>738</v>
      </c>
      <c r="C245" s="520" t="s">
        <v>20</v>
      </c>
      <c r="D245" s="157">
        <v>2510</v>
      </c>
      <c r="E245" s="158"/>
      <c r="F245" s="521">
        <v>4000</v>
      </c>
      <c r="G245" s="167"/>
      <c r="H245" s="521">
        <f t="shared" si="49"/>
        <v>4000</v>
      </c>
      <c r="I245" s="167"/>
      <c r="J245" s="521">
        <f t="shared" si="50"/>
        <v>4000</v>
      </c>
      <c r="K245" s="521"/>
      <c r="L245" s="521">
        <f t="shared" si="46"/>
        <v>4000</v>
      </c>
      <c r="M245" s="521"/>
      <c r="N245" s="521">
        <f t="shared" si="47"/>
        <v>4000</v>
      </c>
      <c r="O245" s="521"/>
      <c r="P245" s="521">
        <f t="shared" si="51"/>
        <v>4000</v>
      </c>
    </row>
    <row r="246" spans="1:16" s="173" customFormat="1" ht="14.25" thickBot="1" thickTop="1">
      <c r="A246" s="27">
        <v>80110</v>
      </c>
      <c r="B246" s="161" t="s">
        <v>625</v>
      </c>
      <c r="C246" s="162"/>
      <c r="D246" s="52"/>
      <c r="E246" s="53"/>
      <c r="F246" s="163">
        <f aca="true" t="shared" si="52" ref="F246:P246">F247</f>
        <v>174530</v>
      </c>
      <c r="G246" s="164">
        <f t="shared" si="52"/>
        <v>3400</v>
      </c>
      <c r="H246" s="163">
        <f t="shared" si="52"/>
        <v>177930</v>
      </c>
      <c r="I246" s="164">
        <f t="shared" si="52"/>
        <v>10000</v>
      </c>
      <c r="J246" s="163">
        <f t="shared" si="52"/>
        <v>187930</v>
      </c>
      <c r="K246" s="163">
        <f t="shared" si="52"/>
        <v>0</v>
      </c>
      <c r="L246" s="163">
        <f t="shared" si="52"/>
        <v>187930</v>
      </c>
      <c r="M246" s="163">
        <f t="shared" si="52"/>
        <v>63000</v>
      </c>
      <c r="N246" s="163">
        <f t="shared" si="52"/>
        <v>250930</v>
      </c>
      <c r="O246" s="163">
        <f t="shared" si="52"/>
        <v>0</v>
      </c>
      <c r="P246" s="163">
        <f t="shared" si="52"/>
        <v>250930</v>
      </c>
    </row>
    <row r="247" spans="1:16" s="141" customFormat="1" ht="15" customHeight="1">
      <c r="A247" s="29"/>
      <c r="B247" s="165" t="s">
        <v>141</v>
      </c>
      <c r="C247" s="159"/>
      <c r="D247" s="90"/>
      <c r="E247" s="91"/>
      <c r="F247" s="105">
        <f>SUM(F248:F306)</f>
        <v>174530</v>
      </c>
      <c r="G247" s="106">
        <f>SUM(G248:G306)</f>
        <v>3400</v>
      </c>
      <c r="H247" s="105">
        <f>SUM(H248:H306)</f>
        <v>177930</v>
      </c>
      <c r="I247" s="106">
        <f>SUM(I248:I306)</f>
        <v>10000</v>
      </c>
      <c r="J247" s="105">
        <f aca="true" t="shared" si="53" ref="J247:P247">SUM(J248:J306)</f>
        <v>187930</v>
      </c>
      <c r="K247" s="105">
        <f t="shared" si="53"/>
        <v>0</v>
      </c>
      <c r="L247" s="105">
        <f t="shared" si="53"/>
        <v>187930</v>
      </c>
      <c r="M247" s="105">
        <f t="shared" si="53"/>
        <v>63000</v>
      </c>
      <c r="N247" s="105">
        <f t="shared" si="53"/>
        <v>250930</v>
      </c>
      <c r="O247" s="105">
        <f t="shared" si="53"/>
        <v>0</v>
      </c>
      <c r="P247" s="105">
        <f t="shared" si="53"/>
        <v>250930</v>
      </c>
    </row>
    <row r="248" spans="1:16" s="141" customFormat="1" ht="25.5">
      <c r="A248" s="29"/>
      <c r="B248" s="114" t="s">
        <v>76</v>
      </c>
      <c r="C248" s="174" t="s">
        <v>21</v>
      </c>
      <c r="D248" s="32">
        <v>4240</v>
      </c>
      <c r="E248" s="65"/>
      <c r="F248" s="66">
        <v>2000</v>
      </c>
      <c r="G248" s="67"/>
      <c r="H248" s="66">
        <f>F248+G248</f>
        <v>2000</v>
      </c>
      <c r="I248" s="67"/>
      <c r="J248" s="66">
        <f>H248+I248</f>
        <v>2000</v>
      </c>
      <c r="K248" s="66"/>
      <c r="L248" s="66">
        <f>J248+K248</f>
        <v>2000</v>
      </c>
      <c r="M248" s="66"/>
      <c r="N248" s="66">
        <f>L248+M248</f>
        <v>2000</v>
      </c>
      <c r="O248" s="66"/>
      <c r="P248" s="66">
        <f>N248+O248</f>
        <v>2000</v>
      </c>
    </row>
    <row r="249" spans="1:16" s="141" customFormat="1" ht="17.25" customHeight="1">
      <c r="A249" s="29"/>
      <c r="B249" s="114" t="s">
        <v>76</v>
      </c>
      <c r="C249" s="145" t="s">
        <v>22</v>
      </c>
      <c r="D249" s="32">
        <v>4240</v>
      </c>
      <c r="E249" s="65"/>
      <c r="F249" s="66">
        <v>2000</v>
      </c>
      <c r="G249" s="67"/>
      <c r="H249" s="66">
        <f>F249+G249</f>
        <v>2000</v>
      </c>
      <c r="I249" s="67"/>
      <c r="J249" s="66">
        <f>H249+I249</f>
        <v>2000</v>
      </c>
      <c r="K249" s="66"/>
      <c r="L249" s="66">
        <f>J249+K249</f>
        <v>2000</v>
      </c>
      <c r="M249" s="66"/>
      <c r="N249" s="66">
        <f>L249+M249</f>
        <v>2000</v>
      </c>
      <c r="O249" s="66"/>
      <c r="P249" s="66">
        <f>N249+O249</f>
        <v>2000</v>
      </c>
    </row>
    <row r="250" spans="1:16" s="141" customFormat="1" ht="12.75">
      <c r="A250" s="87"/>
      <c r="B250" s="69" t="s">
        <v>78</v>
      </c>
      <c r="C250" s="145" t="s">
        <v>23</v>
      </c>
      <c r="D250" s="32">
        <v>4210</v>
      </c>
      <c r="E250" s="65"/>
      <c r="F250" s="121">
        <v>5000</v>
      </c>
      <c r="G250" s="122"/>
      <c r="H250" s="66">
        <f>F250+G250</f>
        <v>5000</v>
      </c>
      <c r="I250" s="122"/>
      <c r="J250" s="66">
        <f>H250+I250</f>
        <v>5000</v>
      </c>
      <c r="K250" s="66"/>
      <c r="L250" s="66">
        <f>J250+K250</f>
        <v>5000</v>
      </c>
      <c r="M250" s="66"/>
      <c r="N250" s="66">
        <f>L250+M250</f>
        <v>5000</v>
      </c>
      <c r="O250" s="66"/>
      <c r="P250" s="66">
        <f>N250+O250</f>
        <v>5000</v>
      </c>
    </row>
    <row r="251" spans="1:16" s="141" customFormat="1" ht="12.75">
      <c r="A251" s="87"/>
      <c r="B251" s="114" t="s">
        <v>533</v>
      </c>
      <c r="C251" s="64" t="s">
        <v>24</v>
      </c>
      <c r="D251" s="32">
        <v>4210</v>
      </c>
      <c r="E251" s="65"/>
      <c r="F251" s="121">
        <v>5000</v>
      </c>
      <c r="G251" s="122"/>
      <c r="H251" s="66">
        <f>F251+G251</f>
        <v>5000</v>
      </c>
      <c r="I251" s="122"/>
      <c r="J251" s="66">
        <f>H251+I251</f>
        <v>5000</v>
      </c>
      <c r="K251" s="66"/>
      <c r="L251" s="66">
        <f>J251+K251</f>
        <v>5000</v>
      </c>
      <c r="M251" s="66"/>
      <c r="N251" s="66">
        <f>L251+M251</f>
        <v>5000</v>
      </c>
      <c r="O251" s="66"/>
      <c r="P251" s="66">
        <f>N251+O251</f>
        <v>5000</v>
      </c>
    </row>
    <row r="252" spans="1:16" s="141" customFormat="1" ht="31.5" customHeight="1">
      <c r="A252" s="87"/>
      <c r="B252" s="141" t="s">
        <v>599</v>
      </c>
      <c r="C252" s="64" t="s">
        <v>25</v>
      </c>
      <c r="D252" s="32">
        <v>4240</v>
      </c>
      <c r="E252" s="65"/>
      <c r="F252" s="121">
        <v>1000</v>
      </c>
      <c r="G252" s="122"/>
      <c r="H252" s="66">
        <f>F252+G252</f>
        <v>1000</v>
      </c>
      <c r="I252" s="122"/>
      <c r="J252" s="66">
        <f>H252+I252</f>
        <v>1000</v>
      </c>
      <c r="K252" s="66"/>
      <c r="L252" s="66">
        <f>J252+K252</f>
        <v>1000</v>
      </c>
      <c r="M252" s="66"/>
      <c r="N252" s="66">
        <f>L252+M252</f>
        <v>1000</v>
      </c>
      <c r="O252" s="66"/>
      <c r="P252" s="66">
        <f>N252+O252</f>
        <v>1000</v>
      </c>
    </row>
    <row r="253" spans="1:16" s="141" customFormat="1" ht="12.75">
      <c r="A253" s="142"/>
      <c r="B253" s="74" t="s">
        <v>599</v>
      </c>
      <c r="C253" s="145" t="s">
        <v>26</v>
      </c>
      <c r="D253" s="144">
        <v>4210</v>
      </c>
      <c r="E253" s="65"/>
      <c r="F253" s="66">
        <v>10000</v>
      </c>
      <c r="G253" s="67"/>
      <c r="H253" s="66">
        <f>G253+F253</f>
        <v>10000</v>
      </c>
      <c r="I253" s="67"/>
      <c r="J253" s="66">
        <f>I253+H253</f>
        <v>10000</v>
      </c>
      <c r="K253" s="66"/>
      <c r="L253" s="66">
        <f>K253+J253</f>
        <v>10000</v>
      </c>
      <c r="M253" s="66"/>
      <c r="N253" s="66">
        <f>M253+L253</f>
        <v>10000</v>
      </c>
      <c r="O253" s="66"/>
      <c r="P253" s="66">
        <f>O253+N253</f>
        <v>10000</v>
      </c>
    </row>
    <row r="254" spans="1:16" s="141" customFormat="1" ht="13.5" thickBot="1">
      <c r="A254" s="304"/>
      <c r="B254" s="241" t="s">
        <v>121</v>
      </c>
      <c r="C254" s="284" t="s">
        <v>27</v>
      </c>
      <c r="D254" s="548">
        <v>4210</v>
      </c>
      <c r="E254" s="172"/>
      <c r="F254" s="202">
        <v>8000</v>
      </c>
      <c r="G254" s="203"/>
      <c r="H254" s="202">
        <f aca="true" t="shared" si="54" ref="H254:H280">F254+G254</f>
        <v>8000</v>
      </c>
      <c r="I254" s="203"/>
      <c r="J254" s="202">
        <f aca="true" t="shared" si="55" ref="J254:J287">H254+I254</f>
        <v>8000</v>
      </c>
      <c r="K254" s="202"/>
      <c r="L254" s="202">
        <f aca="true" t="shared" si="56" ref="L254:L306">J254+K254</f>
        <v>8000</v>
      </c>
      <c r="M254" s="202"/>
      <c r="N254" s="202">
        <f aca="true" t="shared" si="57" ref="N254:N274">L254+M254</f>
        <v>8000</v>
      </c>
      <c r="O254" s="202"/>
      <c r="P254" s="202">
        <f aca="true" t="shared" si="58" ref="P254:P274">N254+O254</f>
        <v>8000</v>
      </c>
    </row>
    <row r="255" spans="1:16" s="141" customFormat="1" ht="25.5">
      <c r="A255" s="142"/>
      <c r="B255" s="74" t="s">
        <v>121</v>
      </c>
      <c r="C255" s="145" t="s">
        <v>28</v>
      </c>
      <c r="D255" s="144">
        <v>4210</v>
      </c>
      <c r="E255" s="65"/>
      <c r="F255" s="66">
        <v>4000</v>
      </c>
      <c r="G255" s="67"/>
      <c r="H255" s="66">
        <f t="shared" si="54"/>
        <v>4000</v>
      </c>
      <c r="I255" s="67"/>
      <c r="J255" s="66">
        <f t="shared" si="55"/>
        <v>4000</v>
      </c>
      <c r="K255" s="66"/>
      <c r="L255" s="66">
        <f t="shared" si="56"/>
        <v>4000</v>
      </c>
      <c r="M255" s="66"/>
      <c r="N255" s="66">
        <f t="shared" si="57"/>
        <v>4000</v>
      </c>
      <c r="O255" s="66"/>
      <c r="P255" s="66">
        <f t="shared" si="58"/>
        <v>4000</v>
      </c>
    </row>
    <row r="256" spans="1:16" s="141" customFormat="1" ht="25.5">
      <c r="A256" s="142"/>
      <c r="B256" s="74" t="s">
        <v>87</v>
      </c>
      <c r="C256" s="64" t="s">
        <v>837</v>
      </c>
      <c r="D256" s="144">
        <v>4300</v>
      </c>
      <c r="E256" s="65"/>
      <c r="F256" s="66"/>
      <c r="G256" s="67"/>
      <c r="H256" s="66"/>
      <c r="I256" s="67"/>
      <c r="J256" s="66"/>
      <c r="K256" s="66"/>
      <c r="L256" s="66"/>
      <c r="M256" s="66">
        <v>2000</v>
      </c>
      <c r="N256" s="66">
        <f t="shared" si="57"/>
        <v>2000</v>
      </c>
      <c r="O256" s="66"/>
      <c r="P256" s="66">
        <f t="shared" si="58"/>
        <v>2000</v>
      </c>
    </row>
    <row r="257" spans="1:16" s="141" customFormat="1" ht="38.25">
      <c r="A257" s="142"/>
      <c r="B257" s="74" t="s">
        <v>87</v>
      </c>
      <c r="C257" s="64" t="s">
        <v>798</v>
      </c>
      <c r="D257" s="144">
        <v>4270</v>
      </c>
      <c r="E257" s="65"/>
      <c r="F257" s="66"/>
      <c r="G257" s="67"/>
      <c r="H257" s="66"/>
      <c r="I257" s="67"/>
      <c r="J257" s="66"/>
      <c r="K257" s="66"/>
      <c r="L257" s="66"/>
      <c r="M257" s="66">
        <v>15000</v>
      </c>
      <c r="N257" s="66">
        <f t="shared" si="57"/>
        <v>15000</v>
      </c>
      <c r="O257" s="66"/>
      <c r="P257" s="66">
        <f t="shared" si="58"/>
        <v>15000</v>
      </c>
    </row>
    <row r="258" spans="1:16" s="141" customFormat="1" ht="25.5">
      <c r="A258" s="142"/>
      <c r="B258" s="175" t="s">
        <v>82</v>
      </c>
      <c r="C258" s="64" t="s">
        <v>837</v>
      </c>
      <c r="D258" s="144">
        <v>4300</v>
      </c>
      <c r="E258" s="65"/>
      <c r="F258" s="66"/>
      <c r="G258" s="67"/>
      <c r="H258" s="66"/>
      <c r="I258" s="67"/>
      <c r="J258" s="66"/>
      <c r="K258" s="66"/>
      <c r="L258" s="66"/>
      <c r="M258" s="66">
        <v>1000</v>
      </c>
      <c r="N258" s="66">
        <f t="shared" si="57"/>
        <v>1000</v>
      </c>
      <c r="O258" s="66"/>
      <c r="P258" s="66">
        <f t="shared" si="58"/>
        <v>1000</v>
      </c>
    </row>
    <row r="259" spans="1:16" s="141" customFormat="1" ht="29.25" customHeight="1">
      <c r="A259" s="87"/>
      <c r="B259" s="175" t="s">
        <v>82</v>
      </c>
      <c r="C259" s="64" t="s">
        <v>29</v>
      </c>
      <c r="D259" s="32">
        <v>4240</v>
      </c>
      <c r="E259" s="65"/>
      <c r="F259" s="121">
        <v>400</v>
      </c>
      <c r="G259" s="122"/>
      <c r="H259" s="66">
        <f t="shared" si="54"/>
        <v>400</v>
      </c>
      <c r="I259" s="122"/>
      <c r="J259" s="66">
        <f t="shared" si="55"/>
        <v>400</v>
      </c>
      <c r="K259" s="66"/>
      <c r="L259" s="66">
        <f t="shared" si="56"/>
        <v>400</v>
      </c>
      <c r="M259" s="66"/>
      <c r="N259" s="66">
        <f t="shared" si="57"/>
        <v>400</v>
      </c>
      <c r="O259" s="66"/>
      <c r="P259" s="66">
        <f t="shared" si="58"/>
        <v>400</v>
      </c>
    </row>
    <row r="260" spans="1:16" s="141" customFormat="1" ht="26.25" customHeight="1">
      <c r="A260" s="87"/>
      <c r="B260" s="141" t="s">
        <v>30</v>
      </c>
      <c r="C260" s="64" t="s">
        <v>31</v>
      </c>
      <c r="D260" s="32">
        <v>4240</v>
      </c>
      <c r="E260" s="65"/>
      <c r="F260" s="121">
        <v>4000</v>
      </c>
      <c r="G260" s="122"/>
      <c r="H260" s="66">
        <f t="shared" si="54"/>
        <v>4000</v>
      </c>
      <c r="I260" s="122"/>
      <c r="J260" s="66">
        <f t="shared" si="55"/>
        <v>4000</v>
      </c>
      <c r="K260" s="66"/>
      <c r="L260" s="66">
        <f t="shared" si="56"/>
        <v>4000</v>
      </c>
      <c r="M260" s="66"/>
      <c r="N260" s="66">
        <f t="shared" si="57"/>
        <v>4000</v>
      </c>
      <c r="O260" s="66"/>
      <c r="P260" s="66">
        <f t="shared" si="58"/>
        <v>4000</v>
      </c>
    </row>
    <row r="261" spans="1:16" s="141" customFormat="1" ht="26.25" customHeight="1">
      <c r="A261" s="87"/>
      <c r="B261" s="121" t="s">
        <v>30</v>
      </c>
      <c r="C261" s="64" t="s">
        <v>32</v>
      </c>
      <c r="D261" s="32">
        <v>4300</v>
      </c>
      <c r="E261" s="65"/>
      <c r="F261" s="121">
        <v>4000</v>
      </c>
      <c r="G261" s="122"/>
      <c r="H261" s="66">
        <f t="shared" si="54"/>
        <v>4000</v>
      </c>
      <c r="I261" s="122"/>
      <c r="J261" s="66">
        <f t="shared" si="55"/>
        <v>4000</v>
      </c>
      <c r="K261" s="66"/>
      <c r="L261" s="66">
        <f t="shared" si="56"/>
        <v>4000</v>
      </c>
      <c r="M261" s="66"/>
      <c r="N261" s="66">
        <f t="shared" si="57"/>
        <v>4000</v>
      </c>
      <c r="O261" s="66"/>
      <c r="P261" s="66">
        <f t="shared" si="58"/>
        <v>4000</v>
      </c>
    </row>
    <row r="262" spans="1:16" s="141" customFormat="1" ht="12.75">
      <c r="A262" s="87"/>
      <c r="B262" s="121" t="s">
        <v>33</v>
      </c>
      <c r="C262" s="64" t="s">
        <v>34</v>
      </c>
      <c r="D262" s="32">
        <v>4240</v>
      </c>
      <c r="E262" s="65"/>
      <c r="F262" s="121">
        <v>500</v>
      </c>
      <c r="G262" s="122"/>
      <c r="H262" s="66">
        <f t="shared" si="54"/>
        <v>500</v>
      </c>
      <c r="I262" s="122"/>
      <c r="J262" s="66">
        <f t="shared" si="55"/>
        <v>500</v>
      </c>
      <c r="K262" s="66"/>
      <c r="L262" s="66">
        <f t="shared" si="56"/>
        <v>500</v>
      </c>
      <c r="M262" s="66"/>
      <c r="N262" s="66">
        <f t="shared" si="57"/>
        <v>500</v>
      </c>
      <c r="O262" s="66"/>
      <c r="P262" s="66">
        <f t="shared" si="58"/>
        <v>500</v>
      </c>
    </row>
    <row r="263" spans="1:16" s="141" customFormat="1" ht="25.5">
      <c r="A263" s="87"/>
      <c r="B263" s="122" t="s">
        <v>86</v>
      </c>
      <c r="C263" s="64" t="s">
        <v>35</v>
      </c>
      <c r="D263" s="32">
        <v>4210</v>
      </c>
      <c r="E263" s="65"/>
      <c r="F263" s="121">
        <v>2500</v>
      </c>
      <c r="G263" s="122"/>
      <c r="H263" s="66">
        <f t="shared" si="54"/>
        <v>2500</v>
      </c>
      <c r="I263" s="122"/>
      <c r="J263" s="66">
        <f t="shared" si="55"/>
        <v>2500</v>
      </c>
      <c r="K263" s="66"/>
      <c r="L263" s="66">
        <f t="shared" si="56"/>
        <v>2500</v>
      </c>
      <c r="M263" s="66"/>
      <c r="N263" s="66">
        <f t="shared" si="57"/>
        <v>2500</v>
      </c>
      <c r="O263" s="66"/>
      <c r="P263" s="66">
        <f t="shared" si="58"/>
        <v>2500</v>
      </c>
    </row>
    <row r="264" spans="1:16" s="141" customFormat="1" ht="12.75">
      <c r="A264" s="87"/>
      <c r="B264" s="122" t="s">
        <v>86</v>
      </c>
      <c r="C264" s="64" t="s">
        <v>36</v>
      </c>
      <c r="D264" s="32">
        <v>4240</v>
      </c>
      <c r="E264" s="65"/>
      <c r="F264" s="121">
        <v>2000</v>
      </c>
      <c r="G264" s="122"/>
      <c r="H264" s="66">
        <f t="shared" si="54"/>
        <v>2000</v>
      </c>
      <c r="I264" s="122"/>
      <c r="J264" s="66">
        <f t="shared" si="55"/>
        <v>2000</v>
      </c>
      <c r="K264" s="66"/>
      <c r="L264" s="66">
        <f t="shared" si="56"/>
        <v>2000</v>
      </c>
      <c r="M264" s="66">
        <f>-500-500-500</f>
        <v>-1500</v>
      </c>
      <c r="N264" s="66">
        <f t="shared" si="57"/>
        <v>500</v>
      </c>
      <c r="O264" s="66"/>
      <c r="P264" s="66">
        <f t="shared" si="58"/>
        <v>500</v>
      </c>
    </row>
    <row r="265" spans="1:16" s="141" customFormat="1" ht="25.5">
      <c r="A265" s="87"/>
      <c r="B265" s="122" t="s">
        <v>86</v>
      </c>
      <c r="C265" s="64" t="s">
        <v>586</v>
      </c>
      <c r="D265" s="32">
        <v>4240</v>
      </c>
      <c r="E265" s="65"/>
      <c r="F265" s="121"/>
      <c r="G265" s="122"/>
      <c r="H265" s="66"/>
      <c r="I265" s="122"/>
      <c r="J265" s="66"/>
      <c r="K265" s="66"/>
      <c r="L265" s="66"/>
      <c r="M265" s="66">
        <v>500</v>
      </c>
      <c r="N265" s="66">
        <f t="shared" si="57"/>
        <v>500</v>
      </c>
      <c r="O265" s="66"/>
      <c r="P265" s="66">
        <f t="shared" si="58"/>
        <v>500</v>
      </c>
    </row>
    <row r="266" spans="1:16" s="141" customFormat="1" ht="29.25" customHeight="1">
      <c r="A266" s="87"/>
      <c r="B266" s="122" t="s">
        <v>86</v>
      </c>
      <c r="C266" s="64" t="s">
        <v>587</v>
      </c>
      <c r="D266" s="32">
        <v>4240</v>
      </c>
      <c r="E266" s="65"/>
      <c r="F266" s="121"/>
      <c r="G266" s="122"/>
      <c r="H266" s="66"/>
      <c r="I266" s="122"/>
      <c r="J266" s="66"/>
      <c r="K266" s="66"/>
      <c r="L266" s="66"/>
      <c r="M266" s="66">
        <v>500</v>
      </c>
      <c r="N266" s="66">
        <f t="shared" si="57"/>
        <v>500</v>
      </c>
      <c r="O266" s="66"/>
      <c r="P266" s="66">
        <f t="shared" si="58"/>
        <v>500</v>
      </c>
    </row>
    <row r="267" spans="1:16" s="141" customFormat="1" ht="25.5">
      <c r="A267" s="87"/>
      <c r="B267" s="122" t="s">
        <v>86</v>
      </c>
      <c r="C267" s="64" t="s">
        <v>615</v>
      </c>
      <c r="D267" s="32">
        <v>4210</v>
      </c>
      <c r="E267" s="65"/>
      <c r="F267" s="121"/>
      <c r="G267" s="122"/>
      <c r="H267" s="66"/>
      <c r="I267" s="122"/>
      <c r="J267" s="66"/>
      <c r="K267" s="66"/>
      <c r="L267" s="66"/>
      <c r="M267" s="66">
        <v>500</v>
      </c>
      <c r="N267" s="66">
        <f t="shared" si="57"/>
        <v>500</v>
      </c>
      <c r="O267" s="66"/>
      <c r="P267" s="66">
        <f t="shared" si="58"/>
        <v>500</v>
      </c>
    </row>
    <row r="268" spans="1:16" s="141" customFormat="1" ht="25.5">
      <c r="A268" s="87"/>
      <c r="B268" s="122" t="s">
        <v>86</v>
      </c>
      <c r="C268" s="64" t="s">
        <v>836</v>
      </c>
      <c r="D268" s="32">
        <v>4210</v>
      </c>
      <c r="E268" s="65"/>
      <c r="F268" s="121"/>
      <c r="G268" s="122"/>
      <c r="H268" s="66"/>
      <c r="I268" s="122"/>
      <c r="J268" s="66"/>
      <c r="K268" s="66"/>
      <c r="L268" s="66"/>
      <c r="M268" s="66">
        <v>4000</v>
      </c>
      <c r="N268" s="66">
        <f t="shared" si="57"/>
        <v>4000</v>
      </c>
      <c r="O268" s="66"/>
      <c r="P268" s="66">
        <f t="shared" si="58"/>
        <v>4000</v>
      </c>
    </row>
    <row r="269" spans="1:16" s="141" customFormat="1" ht="25.5">
      <c r="A269" s="87"/>
      <c r="B269" s="122" t="s">
        <v>86</v>
      </c>
      <c r="C269" s="64" t="s">
        <v>111</v>
      </c>
      <c r="D269" s="32">
        <v>4270</v>
      </c>
      <c r="E269" s="65"/>
      <c r="F269" s="121"/>
      <c r="G269" s="122"/>
      <c r="H269" s="66"/>
      <c r="I269" s="122"/>
      <c r="J269" s="66"/>
      <c r="K269" s="66"/>
      <c r="L269" s="66"/>
      <c r="M269" s="66">
        <v>10000</v>
      </c>
      <c r="N269" s="66">
        <f t="shared" si="57"/>
        <v>10000</v>
      </c>
      <c r="O269" s="66"/>
      <c r="P269" s="66">
        <f t="shared" si="58"/>
        <v>10000</v>
      </c>
    </row>
    <row r="270" spans="1:16" s="141" customFormat="1" ht="26.25" customHeight="1">
      <c r="A270" s="87"/>
      <c r="B270" s="176" t="s">
        <v>363</v>
      </c>
      <c r="C270" s="64" t="s">
        <v>37</v>
      </c>
      <c r="D270" s="32">
        <v>4300</v>
      </c>
      <c r="E270" s="65"/>
      <c r="F270" s="121">
        <v>8000</v>
      </c>
      <c r="G270" s="122"/>
      <c r="H270" s="66">
        <f t="shared" si="54"/>
        <v>8000</v>
      </c>
      <c r="I270" s="122"/>
      <c r="J270" s="66">
        <f t="shared" si="55"/>
        <v>8000</v>
      </c>
      <c r="K270" s="66"/>
      <c r="L270" s="66">
        <f t="shared" si="56"/>
        <v>8000</v>
      </c>
      <c r="M270" s="66"/>
      <c r="N270" s="66">
        <f t="shared" si="57"/>
        <v>8000</v>
      </c>
      <c r="O270" s="66"/>
      <c r="P270" s="66">
        <f t="shared" si="58"/>
        <v>8000</v>
      </c>
    </row>
    <row r="271" spans="1:16" s="141" customFormat="1" ht="12.75">
      <c r="A271" s="87"/>
      <c r="B271" s="74" t="s">
        <v>370</v>
      </c>
      <c r="C271" s="64" t="s">
        <v>38</v>
      </c>
      <c r="D271" s="32">
        <v>4240</v>
      </c>
      <c r="E271" s="65"/>
      <c r="F271" s="121">
        <v>5000</v>
      </c>
      <c r="G271" s="122"/>
      <c r="H271" s="66">
        <f t="shared" si="54"/>
        <v>5000</v>
      </c>
      <c r="I271" s="122"/>
      <c r="J271" s="66">
        <f t="shared" si="55"/>
        <v>5000</v>
      </c>
      <c r="K271" s="66"/>
      <c r="L271" s="66">
        <f t="shared" si="56"/>
        <v>5000</v>
      </c>
      <c r="M271" s="66">
        <v>-3500</v>
      </c>
      <c r="N271" s="66">
        <f t="shared" si="57"/>
        <v>1500</v>
      </c>
      <c r="O271" s="66"/>
      <c r="P271" s="66">
        <f t="shared" si="58"/>
        <v>1500</v>
      </c>
    </row>
    <row r="272" spans="1:16" s="141" customFormat="1" ht="25.5">
      <c r="A272" s="87"/>
      <c r="B272" s="74" t="s">
        <v>370</v>
      </c>
      <c r="C272" s="64" t="s">
        <v>806</v>
      </c>
      <c r="D272" s="32">
        <v>4210</v>
      </c>
      <c r="E272" s="65"/>
      <c r="F272" s="121"/>
      <c r="G272" s="122"/>
      <c r="H272" s="66"/>
      <c r="I272" s="122"/>
      <c r="J272" s="66"/>
      <c r="K272" s="66"/>
      <c r="L272" s="66"/>
      <c r="M272" s="66">
        <v>3500</v>
      </c>
      <c r="N272" s="66">
        <f t="shared" si="57"/>
        <v>3500</v>
      </c>
      <c r="O272" s="66"/>
      <c r="P272" s="66">
        <f t="shared" si="58"/>
        <v>3500</v>
      </c>
    </row>
    <row r="273" spans="1:16" s="141" customFormat="1" ht="25.5">
      <c r="A273" s="87"/>
      <c r="B273" s="74" t="s">
        <v>126</v>
      </c>
      <c r="C273" s="64" t="s">
        <v>39</v>
      </c>
      <c r="D273" s="32">
        <v>4240</v>
      </c>
      <c r="E273" s="65"/>
      <c r="F273" s="121">
        <v>5000</v>
      </c>
      <c r="G273" s="122"/>
      <c r="H273" s="66">
        <f t="shared" si="54"/>
        <v>5000</v>
      </c>
      <c r="I273" s="122"/>
      <c r="J273" s="66">
        <f t="shared" si="55"/>
        <v>5000</v>
      </c>
      <c r="K273" s="66"/>
      <c r="L273" s="66">
        <f t="shared" si="56"/>
        <v>5000</v>
      </c>
      <c r="M273" s="66"/>
      <c r="N273" s="66">
        <f t="shared" si="57"/>
        <v>5000</v>
      </c>
      <c r="O273" s="66"/>
      <c r="P273" s="66">
        <f t="shared" si="58"/>
        <v>5000</v>
      </c>
    </row>
    <row r="274" spans="1:16" s="141" customFormat="1" ht="12.75">
      <c r="A274" s="87"/>
      <c r="B274" s="74" t="s">
        <v>373</v>
      </c>
      <c r="C274" s="64" t="s">
        <v>40</v>
      </c>
      <c r="D274" s="32">
        <v>4270</v>
      </c>
      <c r="E274" s="65"/>
      <c r="F274" s="121">
        <v>6000</v>
      </c>
      <c r="G274" s="122"/>
      <c r="H274" s="66">
        <f t="shared" si="54"/>
        <v>6000</v>
      </c>
      <c r="I274" s="122"/>
      <c r="J274" s="66">
        <f t="shared" si="55"/>
        <v>6000</v>
      </c>
      <c r="K274" s="66"/>
      <c r="L274" s="66">
        <f t="shared" si="56"/>
        <v>6000</v>
      </c>
      <c r="M274" s="66"/>
      <c r="N274" s="66">
        <f t="shared" si="57"/>
        <v>6000</v>
      </c>
      <c r="O274" s="66"/>
      <c r="P274" s="66">
        <f t="shared" si="58"/>
        <v>6000</v>
      </c>
    </row>
    <row r="275" spans="1:16" s="141" customFormat="1" ht="25.5">
      <c r="A275" s="87"/>
      <c r="B275" s="113" t="s">
        <v>474</v>
      </c>
      <c r="C275" s="115" t="s">
        <v>44</v>
      </c>
      <c r="D275" s="32">
        <v>4270</v>
      </c>
      <c r="E275" s="65"/>
      <c r="F275" s="121">
        <v>5000</v>
      </c>
      <c r="G275" s="122"/>
      <c r="H275" s="66">
        <f>F275+G275</f>
        <v>5000</v>
      </c>
      <c r="I275" s="122"/>
      <c r="J275" s="66">
        <f>H275+I275</f>
        <v>5000</v>
      </c>
      <c r="K275" s="66"/>
      <c r="L275" s="66">
        <f>J275+K275</f>
        <v>5000</v>
      </c>
      <c r="M275" s="66"/>
      <c r="N275" s="66">
        <f>L275+M275</f>
        <v>5000</v>
      </c>
      <c r="O275" s="66"/>
      <c r="P275" s="66">
        <f>N275+O275</f>
        <v>5000</v>
      </c>
    </row>
    <row r="276" spans="1:16" s="141" customFormat="1" ht="25.5" customHeight="1">
      <c r="A276" s="87"/>
      <c r="B276" s="121" t="s">
        <v>474</v>
      </c>
      <c r="C276" s="64" t="s">
        <v>41</v>
      </c>
      <c r="D276" s="32">
        <v>4210</v>
      </c>
      <c r="E276" s="65"/>
      <c r="F276" s="121">
        <v>1540</v>
      </c>
      <c r="G276" s="122"/>
      <c r="H276" s="66">
        <f>F276+G276</f>
        <v>1540</v>
      </c>
      <c r="I276" s="122"/>
      <c r="J276" s="66">
        <f>H276+I276</f>
        <v>1540</v>
      </c>
      <c r="K276" s="66"/>
      <c r="L276" s="66">
        <f>J276+K276</f>
        <v>1540</v>
      </c>
      <c r="M276" s="66"/>
      <c r="N276" s="66">
        <f>L276+M276</f>
        <v>1540</v>
      </c>
      <c r="O276" s="66"/>
      <c r="P276" s="66">
        <f>N276+O276</f>
        <v>1540</v>
      </c>
    </row>
    <row r="277" spans="1:16" s="141" customFormat="1" ht="12.75">
      <c r="A277" s="87"/>
      <c r="B277" s="74" t="s">
        <v>474</v>
      </c>
      <c r="C277" s="64" t="s">
        <v>345</v>
      </c>
      <c r="D277" s="32">
        <v>4270</v>
      </c>
      <c r="E277" s="65"/>
      <c r="F277" s="121">
        <v>20000</v>
      </c>
      <c r="G277" s="122"/>
      <c r="H277" s="66">
        <f>F277+G277</f>
        <v>20000</v>
      </c>
      <c r="I277" s="122"/>
      <c r="J277" s="66">
        <f>H277+I277</f>
        <v>20000</v>
      </c>
      <c r="K277" s="66"/>
      <c r="L277" s="66">
        <f>J277+K277</f>
        <v>20000</v>
      </c>
      <c r="M277" s="66"/>
      <c r="N277" s="66">
        <f>L277+M277</f>
        <v>20000</v>
      </c>
      <c r="O277" s="66"/>
      <c r="P277" s="66">
        <f>N277+O277</f>
        <v>20000</v>
      </c>
    </row>
    <row r="278" spans="1:16" s="141" customFormat="1" ht="24.75" customHeight="1">
      <c r="A278" s="87"/>
      <c r="B278" s="121" t="s">
        <v>474</v>
      </c>
      <c r="C278" s="64" t="s">
        <v>41</v>
      </c>
      <c r="D278" s="32">
        <v>4210</v>
      </c>
      <c r="E278" s="65"/>
      <c r="F278" s="121">
        <v>0</v>
      </c>
      <c r="G278" s="122">
        <v>1700</v>
      </c>
      <c r="H278" s="66">
        <f>F278+G278</f>
        <v>1700</v>
      </c>
      <c r="I278" s="122"/>
      <c r="J278" s="66">
        <f>H278+I278</f>
        <v>1700</v>
      </c>
      <c r="K278" s="66"/>
      <c r="L278" s="66">
        <f>J278+K278</f>
        <v>1700</v>
      </c>
      <c r="M278" s="66"/>
      <c r="N278" s="66">
        <f>L278+M278</f>
        <v>1700</v>
      </c>
      <c r="O278" s="66"/>
      <c r="P278" s="66">
        <f>N278+O278</f>
        <v>1700</v>
      </c>
    </row>
    <row r="279" spans="1:16" s="141" customFormat="1" ht="12.75">
      <c r="A279" s="87"/>
      <c r="B279" s="74" t="s">
        <v>474</v>
      </c>
      <c r="C279" s="64" t="s">
        <v>346</v>
      </c>
      <c r="D279" s="32">
        <v>4270</v>
      </c>
      <c r="E279" s="65"/>
      <c r="F279" s="121">
        <v>12000</v>
      </c>
      <c r="G279" s="122"/>
      <c r="H279" s="66">
        <f t="shared" si="54"/>
        <v>12000</v>
      </c>
      <c r="I279" s="122"/>
      <c r="J279" s="66">
        <f t="shared" si="55"/>
        <v>12000</v>
      </c>
      <c r="K279" s="66"/>
      <c r="L279" s="66">
        <f t="shared" si="56"/>
        <v>12000</v>
      </c>
      <c r="M279" s="66"/>
      <c r="N279" s="66">
        <f aca="true" t="shared" si="59" ref="N279:N306">L279+M279</f>
        <v>12000</v>
      </c>
      <c r="O279" s="66"/>
      <c r="P279" s="66">
        <f aca="true" t="shared" si="60" ref="P279:P306">N279+O279</f>
        <v>12000</v>
      </c>
    </row>
    <row r="280" spans="1:16" s="141" customFormat="1" ht="12.75">
      <c r="A280" s="87"/>
      <c r="B280" s="121" t="s">
        <v>474</v>
      </c>
      <c r="C280" s="64" t="s">
        <v>42</v>
      </c>
      <c r="D280" s="32">
        <v>4210</v>
      </c>
      <c r="E280" s="65"/>
      <c r="F280" s="121">
        <v>0</v>
      </c>
      <c r="G280" s="122">
        <v>1700</v>
      </c>
      <c r="H280" s="66">
        <f t="shared" si="54"/>
        <v>1700</v>
      </c>
      <c r="I280" s="122"/>
      <c r="J280" s="66">
        <f t="shared" si="55"/>
        <v>1700</v>
      </c>
      <c r="K280" s="66"/>
      <c r="L280" s="66">
        <f t="shared" si="56"/>
        <v>1700</v>
      </c>
      <c r="M280" s="66"/>
      <c r="N280" s="66">
        <f t="shared" si="59"/>
        <v>1700</v>
      </c>
      <c r="O280" s="66"/>
      <c r="P280" s="66">
        <f t="shared" si="60"/>
        <v>1700</v>
      </c>
    </row>
    <row r="281" spans="1:16" s="141" customFormat="1" ht="12.75">
      <c r="A281" s="87"/>
      <c r="B281" s="121" t="s">
        <v>474</v>
      </c>
      <c r="C281" s="64" t="s">
        <v>43</v>
      </c>
      <c r="D281" s="32"/>
      <c r="E281" s="65"/>
      <c r="F281" s="121"/>
      <c r="G281" s="122"/>
      <c r="H281" s="66"/>
      <c r="I281" s="122">
        <v>10000</v>
      </c>
      <c r="J281" s="66">
        <f t="shared" si="55"/>
        <v>10000</v>
      </c>
      <c r="K281" s="66"/>
      <c r="L281" s="66">
        <f t="shared" si="56"/>
        <v>10000</v>
      </c>
      <c r="M281" s="66"/>
      <c r="N281" s="66">
        <f t="shared" si="59"/>
        <v>10000</v>
      </c>
      <c r="O281" s="66"/>
      <c r="P281" s="66">
        <f t="shared" si="60"/>
        <v>10000</v>
      </c>
    </row>
    <row r="282" spans="1:16" s="141" customFormat="1" ht="25.5" hidden="1">
      <c r="A282" s="87"/>
      <c r="B282" s="121" t="s">
        <v>486</v>
      </c>
      <c r="C282" s="64" t="s">
        <v>45</v>
      </c>
      <c r="D282" s="32">
        <v>4300</v>
      </c>
      <c r="E282" s="65"/>
      <c r="F282" s="121">
        <v>1500</v>
      </c>
      <c r="G282" s="122"/>
      <c r="H282" s="66">
        <f aca="true" t="shared" si="61" ref="H282:H306">F282+G282</f>
        <v>1500</v>
      </c>
      <c r="I282" s="122"/>
      <c r="J282" s="66">
        <f t="shared" si="55"/>
        <v>1500</v>
      </c>
      <c r="K282" s="66">
        <v>-1500</v>
      </c>
      <c r="L282" s="66">
        <f t="shared" si="56"/>
        <v>0</v>
      </c>
      <c r="M282" s="66"/>
      <c r="N282" s="66">
        <f t="shared" si="59"/>
        <v>0</v>
      </c>
      <c r="O282" s="66"/>
      <c r="P282" s="66">
        <f t="shared" si="60"/>
        <v>0</v>
      </c>
    </row>
    <row r="283" spans="1:16" s="141" customFormat="1" ht="25.5" hidden="1">
      <c r="A283" s="87"/>
      <c r="B283" s="74" t="s">
        <v>489</v>
      </c>
      <c r="C283" s="64" t="s">
        <v>45</v>
      </c>
      <c r="D283" s="32">
        <v>4300</v>
      </c>
      <c r="E283" s="65"/>
      <c r="F283" s="121">
        <v>20000</v>
      </c>
      <c r="G283" s="122"/>
      <c r="H283" s="66">
        <f t="shared" si="61"/>
        <v>20000</v>
      </c>
      <c r="I283" s="122"/>
      <c r="J283" s="66">
        <f t="shared" si="55"/>
        <v>20000</v>
      </c>
      <c r="K283" s="66">
        <v>-20000</v>
      </c>
      <c r="L283" s="66">
        <f t="shared" si="56"/>
        <v>0</v>
      </c>
      <c r="M283" s="66"/>
      <c r="N283" s="66">
        <f t="shared" si="59"/>
        <v>0</v>
      </c>
      <c r="O283" s="66"/>
      <c r="P283" s="66">
        <f t="shared" si="60"/>
        <v>0</v>
      </c>
    </row>
    <row r="284" spans="1:16" s="141" customFormat="1" ht="25.5" hidden="1">
      <c r="A284" s="87"/>
      <c r="B284" s="74" t="s">
        <v>492</v>
      </c>
      <c r="C284" s="64" t="s">
        <v>45</v>
      </c>
      <c r="D284" s="32">
        <v>4300</v>
      </c>
      <c r="E284" s="65"/>
      <c r="F284" s="121">
        <v>5000</v>
      </c>
      <c r="G284" s="122"/>
      <c r="H284" s="66">
        <f t="shared" si="61"/>
        <v>5000</v>
      </c>
      <c r="I284" s="122"/>
      <c r="J284" s="66">
        <f t="shared" si="55"/>
        <v>5000</v>
      </c>
      <c r="K284" s="66">
        <v>-5000</v>
      </c>
      <c r="L284" s="66">
        <f t="shared" si="56"/>
        <v>0</v>
      </c>
      <c r="M284" s="66"/>
      <c r="N284" s="66">
        <f t="shared" si="59"/>
        <v>0</v>
      </c>
      <c r="O284" s="66"/>
      <c r="P284" s="66">
        <f t="shared" si="60"/>
        <v>0</v>
      </c>
    </row>
    <row r="285" spans="1:16" s="141" customFormat="1" ht="25.5" hidden="1">
      <c r="A285" s="87"/>
      <c r="B285" s="74" t="s">
        <v>499</v>
      </c>
      <c r="C285" s="64" t="s">
        <v>45</v>
      </c>
      <c r="D285" s="32">
        <v>4300</v>
      </c>
      <c r="E285" s="65"/>
      <c r="F285" s="121">
        <v>5000</v>
      </c>
      <c r="G285" s="122"/>
      <c r="H285" s="66">
        <f t="shared" si="61"/>
        <v>5000</v>
      </c>
      <c r="I285" s="122"/>
      <c r="J285" s="66">
        <f t="shared" si="55"/>
        <v>5000</v>
      </c>
      <c r="K285" s="66">
        <v>-5000</v>
      </c>
      <c r="L285" s="66">
        <f t="shared" si="56"/>
        <v>0</v>
      </c>
      <c r="M285" s="66"/>
      <c r="N285" s="66">
        <f t="shared" si="59"/>
        <v>0</v>
      </c>
      <c r="O285" s="66"/>
      <c r="P285" s="66">
        <f t="shared" si="60"/>
        <v>0</v>
      </c>
    </row>
    <row r="286" spans="1:16" s="141" customFormat="1" ht="25.5" hidden="1">
      <c r="A286" s="87"/>
      <c r="B286" s="74" t="s">
        <v>46</v>
      </c>
      <c r="C286" s="64" t="s">
        <v>45</v>
      </c>
      <c r="D286" s="32">
        <v>4300</v>
      </c>
      <c r="E286" s="65"/>
      <c r="F286" s="121">
        <v>500</v>
      </c>
      <c r="G286" s="122"/>
      <c r="H286" s="66">
        <f t="shared" si="61"/>
        <v>500</v>
      </c>
      <c r="I286" s="122"/>
      <c r="J286" s="66">
        <f t="shared" si="55"/>
        <v>500</v>
      </c>
      <c r="K286" s="66">
        <v>-500</v>
      </c>
      <c r="L286" s="66">
        <f t="shared" si="56"/>
        <v>0</v>
      </c>
      <c r="M286" s="66"/>
      <c r="N286" s="66">
        <f t="shared" si="59"/>
        <v>0</v>
      </c>
      <c r="O286" s="66"/>
      <c r="P286" s="66">
        <f t="shared" si="60"/>
        <v>0</v>
      </c>
    </row>
    <row r="287" spans="1:16" s="141" customFormat="1" ht="25.5" hidden="1">
      <c r="A287" s="87"/>
      <c r="B287" s="74" t="s">
        <v>493</v>
      </c>
      <c r="C287" s="64" t="s">
        <v>45</v>
      </c>
      <c r="D287" s="32">
        <v>4300</v>
      </c>
      <c r="E287" s="65"/>
      <c r="F287" s="121">
        <v>2000</v>
      </c>
      <c r="G287" s="122"/>
      <c r="H287" s="66">
        <f t="shared" si="61"/>
        <v>2000</v>
      </c>
      <c r="I287" s="122"/>
      <c r="J287" s="66">
        <f t="shared" si="55"/>
        <v>2000</v>
      </c>
      <c r="K287" s="66">
        <v>-2000</v>
      </c>
      <c r="L287" s="66">
        <f t="shared" si="56"/>
        <v>0</v>
      </c>
      <c r="M287" s="66"/>
      <c r="N287" s="66">
        <f t="shared" si="59"/>
        <v>0</v>
      </c>
      <c r="O287" s="66"/>
      <c r="P287" s="66">
        <f t="shared" si="60"/>
        <v>0</v>
      </c>
    </row>
    <row r="288" spans="1:16" s="141" customFormat="1" ht="25.5">
      <c r="A288" s="87"/>
      <c r="B288" s="121" t="s">
        <v>486</v>
      </c>
      <c r="C288" s="64" t="s">
        <v>267</v>
      </c>
      <c r="D288" s="32">
        <v>4300</v>
      </c>
      <c r="E288" s="65"/>
      <c r="F288" s="121"/>
      <c r="G288" s="122"/>
      <c r="H288" s="66">
        <f aca="true" t="shared" si="62" ref="H288:H293">F288+G288</f>
        <v>0</v>
      </c>
      <c r="I288" s="122"/>
      <c r="J288" s="66">
        <v>0</v>
      </c>
      <c r="K288" s="66">
        <v>1500</v>
      </c>
      <c r="L288" s="66">
        <f aca="true" t="shared" si="63" ref="L288:L293">J288+K288</f>
        <v>1500</v>
      </c>
      <c r="M288" s="66"/>
      <c r="N288" s="66">
        <f t="shared" si="59"/>
        <v>1500</v>
      </c>
      <c r="O288" s="66"/>
      <c r="P288" s="66">
        <f t="shared" si="60"/>
        <v>1500</v>
      </c>
    </row>
    <row r="289" spans="1:16" s="141" customFormat="1" ht="25.5">
      <c r="A289" s="87"/>
      <c r="B289" s="74" t="s">
        <v>489</v>
      </c>
      <c r="C289" s="64" t="s">
        <v>267</v>
      </c>
      <c r="D289" s="32">
        <v>4300</v>
      </c>
      <c r="E289" s="65"/>
      <c r="F289" s="121"/>
      <c r="G289" s="122"/>
      <c r="H289" s="66">
        <f t="shared" si="62"/>
        <v>0</v>
      </c>
      <c r="I289" s="122"/>
      <c r="J289" s="66">
        <v>0</v>
      </c>
      <c r="K289" s="66">
        <v>20000</v>
      </c>
      <c r="L289" s="66">
        <f t="shared" si="63"/>
        <v>20000</v>
      </c>
      <c r="M289" s="66"/>
      <c r="N289" s="66">
        <f t="shared" si="59"/>
        <v>20000</v>
      </c>
      <c r="O289" s="66"/>
      <c r="P289" s="66">
        <f t="shared" si="60"/>
        <v>20000</v>
      </c>
    </row>
    <row r="290" spans="1:16" s="141" customFormat="1" ht="25.5">
      <c r="A290" s="87"/>
      <c r="B290" s="74" t="s">
        <v>492</v>
      </c>
      <c r="C290" s="64" t="s">
        <v>267</v>
      </c>
      <c r="D290" s="32">
        <v>4300</v>
      </c>
      <c r="E290" s="65"/>
      <c r="F290" s="121"/>
      <c r="G290" s="122"/>
      <c r="H290" s="66">
        <f t="shared" si="62"/>
        <v>0</v>
      </c>
      <c r="I290" s="122"/>
      <c r="J290" s="66">
        <v>0</v>
      </c>
      <c r="K290" s="66">
        <v>5000</v>
      </c>
      <c r="L290" s="66">
        <f t="shared" si="63"/>
        <v>5000</v>
      </c>
      <c r="M290" s="66"/>
      <c r="N290" s="66">
        <f t="shared" si="59"/>
        <v>5000</v>
      </c>
      <c r="O290" s="66"/>
      <c r="P290" s="66">
        <f t="shared" si="60"/>
        <v>5000</v>
      </c>
    </row>
    <row r="291" spans="1:16" s="141" customFormat="1" ht="25.5">
      <c r="A291" s="87"/>
      <c r="B291" s="74" t="s">
        <v>499</v>
      </c>
      <c r="C291" s="64" t="s">
        <v>267</v>
      </c>
      <c r="D291" s="32">
        <v>4300</v>
      </c>
      <c r="E291" s="65"/>
      <c r="F291" s="121"/>
      <c r="G291" s="122"/>
      <c r="H291" s="66">
        <f t="shared" si="62"/>
        <v>0</v>
      </c>
      <c r="I291" s="122"/>
      <c r="J291" s="66">
        <v>0</v>
      </c>
      <c r="K291" s="66">
        <v>5000</v>
      </c>
      <c r="L291" s="66">
        <f t="shared" si="63"/>
        <v>5000</v>
      </c>
      <c r="M291" s="66"/>
      <c r="N291" s="66">
        <f t="shared" si="59"/>
        <v>5000</v>
      </c>
      <c r="O291" s="66"/>
      <c r="P291" s="66">
        <f t="shared" si="60"/>
        <v>5000</v>
      </c>
    </row>
    <row r="292" spans="1:16" s="141" customFormat="1" ht="25.5">
      <c r="A292" s="87"/>
      <c r="B292" s="74" t="s">
        <v>46</v>
      </c>
      <c r="C292" s="64" t="s">
        <v>267</v>
      </c>
      <c r="D292" s="32">
        <v>4300</v>
      </c>
      <c r="E292" s="65"/>
      <c r="F292" s="121"/>
      <c r="G292" s="122"/>
      <c r="H292" s="66">
        <f t="shared" si="62"/>
        <v>0</v>
      </c>
      <c r="I292" s="122"/>
      <c r="J292" s="66">
        <v>0</v>
      </c>
      <c r="K292" s="66">
        <v>500</v>
      </c>
      <c r="L292" s="66">
        <f t="shared" si="63"/>
        <v>500</v>
      </c>
      <c r="M292" s="66"/>
      <c r="N292" s="66">
        <f t="shared" si="59"/>
        <v>500</v>
      </c>
      <c r="O292" s="66"/>
      <c r="P292" s="66">
        <f t="shared" si="60"/>
        <v>500</v>
      </c>
    </row>
    <row r="293" spans="1:16" s="141" customFormat="1" ht="25.5">
      <c r="A293" s="87"/>
      <c r="B293" s="74" t="s">
        <v>493</v>
      </c>
      <c r="C293" s="64" t="s">
        <v>267</v>
      </c>
      <c r="D293" s="32">
        <v>4300</v>
      </c>
      <c r="E293" s="65"/>
      <c r="F293" s="121"/>
      <c r="G293" s="122"/>
      <c r="H293" s="66">
        <f t="shared" si="62"/>
        <v>0</v>
      </c>
      <c r="I293" s="122"/>
      <c r="J293" s="66">
        <v>0</v>
      </c>
      <c r="K293" s="66">
        <v>2000</v>
      </c>
      <c r="L293" s="66">
        <f t="shared" si="63"/>
        <v>2000</v>
      </c>
      <c r="M293" s="66"/>
      <c r="N293" s="66">
        <f t="shared" si="59"/>
        <v>2000</v>
      </c>
      <c r="O293" s="66"/>
      <c r="P293" s="66">
        <f t="shared" si="60"/>
        <v>2000</v>
      </c>
    </row>
    <row r="294" spans="1:16" s="141" customFormat="1" ht="25.5" customHeight="1">
      <c r="A294" s="87"/>
      <c r="B294" s="74" t="s">
        <v>489</v>
      </c>
      <c r="C294" s="64" t="s">
        <v>626</v>
      </c>
      <c r="D294" s="144">
        <v>4240</v>
      </c>
      <c r="E294" s="65"/>
      <c r="F294" s="121">
        <v>6500</v>
      </c>
      <c r="G294" s="122"/>
      <c r="H294" s="66">
        <f t="shared" si="61"/>
        <v>6500</v>
      </c>
      <c r="I294" s="122"/>
      <c r="J294" s="66">
        <f aca="true" t="shared" si="64" ref="J294:J306">H294+I294</f>
        <v>6500</v>
      </c>
      <c r="K294" s="66"/>
      <c r="L294" s="66">
        <f t="shared" si="56"/>
        <v>6500</v>
      </c>
      <c r="M294" s="66"/>
      <c r="N294" s="66">
        <f t="shared" si="59"/>
        <v>6500</v>
      </c>
      <c r="O294" s="66"/>
      <c r="P294" s="66">
        <f t="shared" si="60"/>
        <v>6500</v>
      </c>
    </row>
    <row r="295" spans="1:16" s="141" customFormat="1" ht="26.25" customHeight="1">
      <c r="A295" s="87"/>
      <c r="B295" s="74" t="s">
        <v>492</v>
      </c>
      <c r="C295" s="64" t="s">
        <v>627</v>
      </c>
      <c r="D295" s="32">
        <v>4210</v>
      </c>
      <c r="E295" s="65"/>
      <c r="F295" s="121">
        <v>600</v>
      </c>
      <c r="G295" s="122"/>
      <c r="H295" s="66">
        <f t="shared" si="61"/>
        <v>600</v>
      </c>
      <c r="I295" s="122"/>
      <c r="J295" s="66">
        <f t="shared" si="64"/>
        <v>600</v>
      </c>
      <c r="K295" s="66"/>
      <c r="L295" s="66">
        <f t="shared" si="56"/>
        <v>600</v>
      </c>
      <c r="M295" s="66"/>
      <c r="N295" s="66">
        <f t="shared" si="59"/>
        <v>600</v>
      </c>
      <c r="O295" s="66"/>
      <c r="P295" s="66">
        <f t="shared" si="60"/>
        <v>600</v>
      </c>
    </row>
    <row r="296" spans="1:16" s="141" customFormat="1" ht="12.75">
      <c r="A296" s="87"/>
      <c r="B296" s="74" t="s">
        <v>628</v>
      </c>
      <c r="C296" s="64" t="s">
        <v>629</v>
      </c>
      <c r="D296" s="32">
        <v>4240</v>
      </c>
      <c r="E296" s="65"/>
      <c r="F296" s="121">
        <v>3000</v>
      </c>
      <c r="G296" s="122"/>
      <c r="H296" s="66">
        <f t="shared" si="61"/>
        <v>3000</v>
      </c>
      <c r="I296" s="122"/>
      <c r="J296" s="66">
        <f t="shared" si="64"/>
        <v>3000</v>
      </c>
      <c r="K296" s="66"/>
      <c r="L296" s="66">
        <f t="shared" si="56"/>
        <v>3000</v>
      </c>
      <c r="M296" s="66"/>
      <c r="N296" s="66">
        <f t="shared" si="59"/>
        <v>3000</v>
      </c>
      <c r="O296" s="66"/>
      <c r="P296" s="66">
        <f t="shared" si="60"/>
        <v>3000</v>
      </c>
    </row>
    <row r="297" spans="1:16" s="141" customFormat="1" ht="25.5">
      <c r="A297" s="87"/>
      <c r="B297" s="74" t="s">
        <v>642</v>
      </c>
      <c r="C297" s="64" t="s">
        <v>578</v>
      </c>
      <c r="D297" s="32"/>
      <c r="E297" s="65"/>
      <c r="F297" s="121"/>
      <c r="G297" s="122"/>
      <c r="H297" s="66"/>
      <c r="I297" s="122"/>
      <c r="J297" s="66"/>
      <c r="K297" s="66"/>
      <c r="L297" s="66"/>
      <c r="M297" s="66">
        <v>10000</v>
      </c>
      <c r="N297" s="66">
        <f t="shared" si="59"/>
        <v>10000</v>
      </c>
      <c r="O297" s="66"/>
      <c r="P297" s="66">
        <f t="shared" si="60"/>
        <v>10000</v>
      </c>
    </row>
    <row r="298" spans="1:16" s="141" customFormat="1" ht="15.75" customHeight="1">
      <c r="A298" s="87"/>
      <c r="B298" s="74" t="s">
        <v>506</v>
      </c>
      <c r="C298" s="64" t="s">
        <v>630</v>
      </c>
      <c r="D298" s="32">
        <v>4300</v>
      </c>
      <c r="E298" s="65"/>
      <c r="F298" s="121">
        <v>11000</v>
      </c>
      <c r="G298" s="122"/>
      <c r="H298" s="66">
        <f t="shared" si="61"/>
        <v>11000</v>
      </c>
      <c r="I298" s="122"/>
      <c r="J298" s="66">
        <f t="shared" si="64"/>
        <v>11000</v>
      </c>
      <c r="K298" s="66"/>
      <c r="L298" s="66">
        <f t="shared" si="56"/>
        <v>11000</v>
      </c>
      <c r="M298" s="66"/>
      <c r="N298" s="66">
        <f t="shared" si="59"/>
        <v>11000</v>
      </c>
      <c r="O298" s="66"/>
      <c r="P298" s="66">
        <f t="shared" si="60"/>
        <v>11000</v>
      </c>
    </row>
    <row r="299" spans="1:16" s="507" customFormat="1" ht="25.5">
      <c r="A299" s="508"/>
      <c r="B299" s="498" t="s">
        <v>133</v>
      </c>
      <c r="C299" s="499" t="s">
        <v>631</v>
      </c>
      <c r="D299" s="504">
        <v>4210</v>
      </c>
      <c r="E299" s="501"/>
      <c r="F299" s="498">
        <v>1000</v>
      </c>
      <c r="G299" s="506"/>
      <c r="H299" s="502">
        <f t="shared" si="61"/>
        <v>1000</v>
      </c>
      <c r="I299" s="506"/>
      <c r="J299" s="502">
        <f t="shared" si="64"/>
        <v>1000</v>
      </c>
      <c r="K299" s="502"/>
      <c r="L299" s="502">
        <f t="shared" si="56"/>
        <v>1000</v>
      </c>
      <c r="M299" s="502"/>
      <c r="N299" s="502">
        <f t="shared" si="59"/>
        <v>1000</v>
      </c>
      <c r="O299" s="502">
        <v>-1000</v>
      </c>
      <c r="P299" s="502">
        <f t="shared" si="60"/>
        <v>0</v>
      </c>
    </row>
    <row r="300" spans="1:16" s="507" customFormat="1" ht="25.5">
      <c r="A300" s="508"/>
      <c r="B300" s="498" t="s">
        <v>133</v>
      </c>
      <c r="C300" s="499" t="s">
        <v>611</v>
      </c>
      <c r="D300" s="504"/>
      <c r="E300" s="501"/>
      <c r="F300" s="498"/>
      <c r="G300" s="506"/>
      <c r="H300" s="502"/>
      <c r="I300" s="506"/>
      <c r="J300" s="502"/>
      <c r="K300" s="502"/>
      <c r="L300" s="502"/>
      <c r="M300" s="502"/>
      <c r="N300" s="502">
        <v>0</v>
      </c>
      <c r="O300" s="502">
        <v>1000</v>
      </c>
      <c r="P300" s="502">
        <f t="shared" si="60"/>
        <v>1000</v>
      </c>
    </row>
    <row r="301" spans="1:16" s="141" customFormat="1" ht="25.5">
      <c r="A301" s="87"/>
      <c r="B301" s="121" t="s">
        <v>107</v>
      </c>
      <c r="C301" s="64" t="s">
        <v>631</v>
      </c>
      <c r="D301" s="144">
        <v>4210</v>
      </c>
      <c r="E301" s="65"/>
      <c r="F301" s="121">
        <v>1000</v>
      </c>
      <c r="G301" s="122"/>
      <c r="H301" s="66">
        <f t="shared" si="61"/>
        <v>1000</v>
      </c>
      <c r="I301" s="122"/>
      <c r="J301" s="66">
        <f t="shared" si="64"/>
        <v>1000</v>
      </c>
      <c r="K301" s="66"/>
      <c r="L301" s="66">
        <f t="shared" si="56"/>
        <v>1000</v>
      </c>
      <c r="M301" s="66"/>
      <c r="N301" s="66">
        <f t="shared" si="59"/>
        <v>1000</v>
      </c>
      <c r="O301" s="66"/>
      <c r="P301" s="66">
        <f t="shared" si="60"/>
        <v>1000</v>
      </c>
    </row>
    <row r="302" spans="1:16" s="141" customFormat="1" ht="25.5">
      <c r="A302" s="87"/>
      <c r="B302" s="121" t="s">
        <v>107</v>
      </c>
      <c r="C302" s="64" t="s">
        <v>631</v>
      </c>
      <c r="D302" s="32">
        <v>4210</v>
      </c>
      <c r="E302" s="65"/>
      <c r="F302" s="121">
        <v>1490</v>
      </c>
      <c r="G302" s="122"/>
      <c r="H302" s="66">
        <f t="shared" si="61"/>
        <v>1490</v>
      </c>
      <c r="I302" s="122"/>
      <c r="J302" s="66">
        <f t="shared" si="64"/>
        <v>1490</v>
      </c>
      <c r="K302" s="66"/>
      <c r="L302" s="66">
        <f t="shared" si="56"/>
        <v>1490</v>
      </c>
      <c r="M302" s="66"/>
      <c r="N302" s="66">
        <f t="shared" si="59"/>
        <v>1490</v>
      </c>
      <c r="O302" s="66"/>
      <c r="P302" s="66">
        <f t="shared" si="60"/>
        <v>1490</v>
      </c>
    </row>
    <row r="303" spans="1:16" s="141" customFormat="1" ht="25.5">
      <c r="A303" s="87"/>
      <c r="B303" s="121" t="s">
        <v>809</v>
      </c>
      <c r="C303" s="64" t="s">
        <v>614</v>
      </c>
      <c r="D303" s="144" t="s">
        <v>810</v>
      </c>
      <c r="E303" s="65"/>
      <c r="F303" s="121"/>
      <c r="G303" s="122"/>
      <c r="H303" s="66"/>
      <c r="I303" s="122"/>
      <c r="J303" s="66"/>
      <c r="K303" s="66"/>
      <c r="L303" s="66"/>
      <c r="M303" s="66">
        <v>16000</v>
      </c>
      <c r="N303" s="66">
        <f t="shared" si="59"/>
        <v>16000</v>
      </c>
      <c r="O303" s="66"/>
      <c r="P303" s="66">
        <f t="shared" si="60"/>
        <v>16000</v>
      </c>
    </row>
    <row r="304" spans="1:16" s="141" customFormat="1" ht="12.75">
      <c r="A304" s="87"/>
      <c r="B304" s="121" t="s">
        <v>112</v>
      </c>
      <c r="C304" s="64" t="s">
        <v>113</v>
      </c>
      <c r="D304" s="32">
        <v>4270</v>
      </c>
      <c r="E304" s="65"/>
      <c r="F304" s="121"/>
      <c r="G304" s="122"/>
      <c r="H304" s="66"/>
      <c r="I304" s="122"/>
      <c r="J304" s="66"/>
      <c r="K304" s="66"/>
      <c r="L304" s="66"/>
      <c r="M304" s="66">
        <v>5000</v>
      </c>
      <c r="N304" s="66">
        <f t="shared" si="59"/>
        <v>5000</v>
      </c>
      <c r="O304" s="66"/>
      <c r="P304" s="66">
        <f t="shared" si="60"/>
        <v>5000</v>
      </c>
    </row>
    <row r="305" spans="1:16" s="141" customFormat="1" ht="12.75">
      <c r="A305" s="87"/>
      <c r="B305" s="121" t="s">
        <v>632</v>
      </c>
      <c r="C305" s="64" t="s">
        <v>633</v>
      </c>
      <c r="D305" s="32">
        <v>4210</v>
      </c>
      <c r="E305" s="65"/>
      <c r="F305" s="121">
        <v>500</v>
      </c>
      <c r="G305" s="122"/>
      <c r="H305" s="66">
        <f t="shared" si="61"/>
        <v>500</v>
      </c>
      <c r="I305" s="122"/>
      <c r="J305" s="66">
        <f t="shared" si="64"/>
        <v>500</v>
      </c>
      <c r="K305" s="66"/>
      <c r="L305" s="66">
        <f t="shared" si="56"/>
        <v>500</v>
      </c>
      <c r="M305" s="66"/>
      <c r="N305" s="66">
        <f t="shared" si="59"/>
        <v>500</v>
      </c>
      <c r="O305" s="66"/>
      <c r="P305" s="66">
        <f t="shared" si="60"/>
        <v>500</v>
      </c>
    </row>
    <row r="306" spans="1:16" s="141" customFormat="1" ht="25.5" customHeight="1" thickBot="1">
      <c r="A306" s="87"/>
      <c r="B306" s="121" t="s">
        <v>738</v>
      </c>
      <c r="C306" s="64" t="s">
        <v>634</v>
      </c>
      <c r="D306" s="177">
        <v>4300</v>
      </c>
      <c r="E306" s="65"/>
      <c r="F306" s="121">
        <v>2500</v>
      </c>
      <c r="G306" s="121"/>
      <c r="H306" s="66">
        <f t="shared" si="61"/>
        <v>2500</v>
      </c>
      <c r="I306" s="121"/>
      <c r="J306" s="66">
        <f t="shared" si="64"/>
        <v>2500</v>
      </c>
      <c r="K306" s="66"/>
      <c r="L306" s="66">
        <f t="shared" si="56"/>
        <v>2500</v>
      </c>
      <c r="M306" s="66"/>
      <c r="N306" s="66">
        <f t="shared" si="59"/>
        <v>2500</v>
      </c>
      <c r="O306" s="66"/>
      <c r="P306" s="66">
        <f t="shared" si="60"/>
        <v>2500</v>
      </c>
    </row>
    <row r="307" spans="1:16" s="173" customFormat="1" ht="14.25" thickBot="1" thickTop="1">
      <c r="A307" s="25">
        <v>80111</v>
      </c>
      <c r="B307" s="50" t="s">
        <v>252</v>
      </c>
      <c r="C307" s="51"/>
      <c r="D307" s="58"/>
      <c r="E307" s="59"/>
      <c r="F307" s="54">
        <f>F308</f>
        <v>500</v>
      </c>
      <c r="G307" s="85">
        <f>G312</f>
        <v>0</v>
      </c>
      <c r="H307" s="54">
        <f>H308</f>
        <v>500</v>
      </c>
      <c r="I307" s="85">
        <f>I312</f>
        <v>0</v>
      </c>
      <c r="J307" s="54">
        <f aca="true" t="shared" si="65" ref="J307:P307">J308</f>
        <v>500</v>
      </c>
      <c r="K307" s="54">
        <f t="shared" si="65"/>
        <v>0</v>
      </c>
      <c r="L307" s="54">
        <f t="shared" si="65"/>
        <v>500</v>
      </c>
      <c r="M307" s="54">
        <f t="shared" si="65"/>
        <v>6500</v>
      </c>
      <c r="N307" s="54">
        <f t="shared" si="65"/>
        <v>7000</v>
      </c>
      <c r="O307" s="54">
        <f t="shared" si="65"/>
        <v>0</v>
      </c>
      <c r="P307" s="54">
        <f t="shared" si="65"/>
        <v>7000</v>
      </c>
    </row>
    <row r="308" spans="1:16" ht="12.75">
      <c r="A308" s="29"/>
      <c r="B308" s="165" t="s">
        <v>141</v>
      </c>
      <c r="C308" s="159"/>
      <c r="D308" s="90"/>
      <c r="E308" s="91"/>
      <c r="F308" s="105">
        <f>SUM(F312:F312)</f>
        <v>500</v>
      </c>
      <c r="G308" s="106"/>
      <c r="H308" s="105">
        <f>H312</f>
        <v>500</v>
      </c>
      <c r="I308" s="106"/>
      <c r="J308" s="105">
        <f>J312</f>
        <v>500</v>
      </c>
      <c r="K308" s="105">
        <f>K312</f>
        <v>0</v>
      </c>
      <c r="L308" s="105">
        <f>L312+L310+L311</f>
        <v>500</v>
      </c>
      <c r="M308" s="105">
        <f>M312+M310+M311+M309</f>
        <v>6500</v>
      </c>
      <c r="N308" s="105">
        <f>N312+N310+N311+N309</f>
        <v>7000</v>
      </c>
      <c r="O308" s="105">
        <f>O312+O310+O311+O309</f>
        <v>0</v>
      </c>
      <c r="P308" s="105">
        <f>P312+P310+P311+P309</f>
        <v>7000</v>
      </c>
    </row>
    <row r="309" spans="1:16" s="141" customFormat="1" ht="25.5">
      <c r="A309" s="87"/>
      <c r="B309" s="122" t="s">
        <v>86</v>
      </c>
      <c r="C309" s="64" t="s">
        <v>588</v>
      </c>
      <c r="D309" s="32">
        <v>4240</v>
      </c>
      <c r="E309" s="65"/>
      <c r="F309" s="121"/>
      <c r="G309" s="122"/>
      <c r="H309" s="66"/>
      <c r="I309" s="122"/>
      <c r="J309" s="66"/>
      <c r="K309" s="66"/>
      <c r="L309" s="66"/>
      <c r="M309" s="66">
        <v>500</v>
      </c>
      <c r="N309" s="66">
        <f>L309+M309</f>
        <v>500</v>
      </c>
      <c r="O309" s="66"/>
      <c r="P309" s="66">
        <f>N309+O309</f>
        <v>500</v>
      </c>
    </row>
    <row r="310" spans="1:16" ht="25.5">
      <c r="A310" s="109"/>
      <c r="B310" s="155" t="s">
        <v>642</v>
      </c>
      <c r="C310" s="520" t="s">
        <v>613</v>
      </c>
      <c r="D310" s="157"/>
      <c r="E310" s="158"/>
      <c r="F310" s="521"/>
      <c r="G310" s="167"/>
      <c r="H310" s="521"/>
      <c r="I310" s="167"/>
      <c r="J310" s="521"/>
      <c r="K310" s="521"/>
      <c r="L310" s="521"/>
      <c r="M310" s="521">
        <v>5000</v>
      </c>
      <c r="N310" s="521">
        <f>M310+L310</f>
        <v>5000</v>
      </c>
      <c r="O310" s="521"/>
      <c r="P310" s="521">
        <f>O310+N310</f>
        <v>5000</v>
      </c>
    </row>
    <row r="311" spans="1:16" ht="25.5">
      <c r="A311" s="29"/>
      <c r="B311" s="74" t="s">
        <v>642</v>
      </c>
      <c r="C311" s="64" t="s">
        <v>577</v>
      </c>
      <c r="D311" s="190"/>
      <c r="E311" s="191"/>
      <c r="F311" s="281"/>
      <c r="G311" s="123"/>
      <c r="H311" s="281"/>
      <c r="I311" s="123"/>
      <c r="J311" s="281"/>
      <c r="K311" s="281"/>
      <c r="L311" s="281"/>
      <c r="M311" s="121">
        <v>1000</v>
      </c>
      <c r="N311" s="121">
        <f>M311+L311</f>
        <v>1000</v>
      </c>
      <c r="O311" s="121"/>
      <c r="P311" s="121">
        <f>O311+N311</f>
        <v>1000</v>
      </c>
    </row>
    <row r="312" spans="1:16" s="141" customFormat="1" ht="28.5" customHeight="1" thickBot="1">
      <c r="A312" s="178"/>
      <c r="B312" s="74" t="s">
        <v>522</v>
      </c>
      <c r="C312" s="97" t="s">
        <v>635</v>
      </c>
      <c r="D312" s="179">
        <v>4210</v>
      </c>
      <c r="E312" s="180"/>
      <c r="F312" s="181">
        <v>500</v>
      </c>
      <c r="G312" s="182"/>
      <c r="H312" s="181">
        <f>G312+F312</f>
        <v>500</v>
      </c>
      <c r="I312" s="182"/>
      <c r="J312" s="181">
        <f>I312+H312</f>
        <v>500</v>
      </c>
      <c r="K312" s="181"/>
      <c r="L312" s="181">
        <f>K312+J312</f>
        <v>500</v>
      </c>
      <c r="M312" s="181"/>
      <c r="N312" s="181">
        <f>M312+L312</f>
        <v>500</v>
      </c>
      <c r="O312" s="181"/>
      <c r="P312" s="181">
        <f>O312+N312</f>
        <v>500</v>
      </c>
    </row>
    <row r="313" spans="1:16" s="184" customFormat="1" ht="13.5" thickBot="1">
      <c r="A313" s="25">
        <v>80120</v>
      </c>
      <c r="B313" s="168" t="s">
        <v>253</v>
      </c>
      <c r="C313" s="183"/>
      <c r="D313" s="58"/>
      <c r="E313" s="59"/>
      <c r="F313" s="54">
        <f aca="true" t="shared" si="66" ref="F313:P313">F314</f>
        <v>24000</v>
      </c>
      <c r="G313" s="85">
        <f t="shared" si="66"/>
        <v>0</v>
      </c>
      <c r="H313" s="54">
        <f t="shared" si="66"/>
        <v>24000</v>
      </c>
      <c r="I313" s="85">
        <f t="shared" si="66"/>
        <v>0</v>
      </c>
      <c r="J313" s="54">
        <f t="shared" si="66"/>
        <v>24000</v>
      </c>
      <c r="K313" s="54">
        <f t="shared" si="66"/>
        <v>0</v>
      </c>
      <c r="L313" s="54">
        <f t="shared" si="66"/>
        <v>24000</v>
      </c>
      <c r="M313" s="54">
        <f t="shared" si="66"/>
        <v>55700</v>
      </c>
      <c r="N313" s="54">
        <f t="shared" si="66"/>
        <v>79700</v>
      </c>
      <c r="O313" s="54">
        <f t="shared" si="66"/>
        <v>0</v>
      </c>
      <c r="P313" s="54">
        <f t="shared" si="66"/>
        <v>79700</v>
      </c>
    </row>
    <row r="314" spans="1:16" ht="12.75">
      <c r="A314" s="33"/>
      <c r="B314" s="169" t="s">
        <v>141</v>
      </c>
      <c r="C314" s="185"/>
      <c r="D314" s="90"/>
      <c r="E314" s="91"/>
      <c r="F314" s="105">
        <f>SUM(F315:F328)</f>
        <v>24000</v>
      </c>
      <c r="G314" s="106">
        <f>SUM(G317:G328)</f>
        <v>0</v>
      </c>
      <c r="H314" s="105">
        <f>SUM(H315:H323)</f>
        <v>24000</v>
      </c>
      <c r="I314" s="106">
        <f>SUM(I317:I328)</f>
        <v>0</v>
      </c>
      <c r="J314" s="105">
        <f aca="true" t="shared" si="67" ref="J314:P314">SUM(J315:J323)</f>
        <v>24000</v>
      </c>
      <c r="K314" s="105">
        <f t="shared" si="67"/>
        <v>0</v>
      </c>
      <c r="L314" s="105">
        <f t="shared" si="67"/>
        <v>24000</v>
      </c>
      <c r="M314" s="105">
        <f t="shared" si="67"/>
        <v>55700</v>
      </c>
      <c r="N314" s="105">
        <f t="shared" si="67"/>
        <v>79700</v>
      </c>
      <c r="O314" s="105">
        <f t="shared" si="67"/>
        <v>0</v>
      </c>
      <c r="P314" s="105">
        <f t="shared" si="67"/>
        <v>79700</v>
      </c>
    </row>
    <row r="315" spans="1:16" ht="25.5">
      <c r="A315" s="29"/>
      <c r="B315" s="186" t="s">
        <v>636</v>
      </c>
      <c r="C315" s="187" t="s">
        <v>637</v>
      </c>
      <c r="D315" s="126">
        <v>4240</v>
      </c>
      <c r="E315" s="82"/>
      <c r="F315" s="124">
        <v>2000</v>
      </c>
      <c r="G315" s="127"/>
      <c r="H315" s="124">
        <f aca="true" t="shared" si="68" ref="H315:H324">G315+F315</f>
        <v>2000</v>
      </c>
      <c r="I315" s="127"/>
      <c r="J315" s="124">
        <f aca="true" t="shared" si="69" ref="J315:J324">I315+H315</f>
        <v>2000</v>
      </c>
      <c r="K315" s="124"/>
      <c r="L315" s="124">
        <f aca="true" t="shared" si="70" ref="L315:L324">K315+J315</f>
        <v>2000</v>
      </c>
      <c r="M315" s="124"/>
      <c r="N315" s="124">
        <f aca="true" t="shared" si="71" ref="N315:N324">M315+L315</f>
        <v>2000</v>
      </c>
      <c r="O315" s="124"/>
      <c r="P315" s="124">
        <f aca="true" t="shared" si="72" ref="P315:P324">O315+N315</f>
        <v>2000</v>
      </c>
    </row>
    <row r="316" spans="1:16" s="81" customFormat="1" ht="12.75">
      <c r="A316" s="75"/>
      <c r="B316" s="186" t="s">
        <v>636</v>
      </c>
      <c r="C316" s="188" t="s">
        <v>638</v>
      </c>
      <c r="D316" s="126">
        <v>4240</v>
      </c>
      <c r="E316" s="82"/>
      <c r="F316" s="124">
        <v>2000</v>
      </c>
      <c r="G316" s="127"/>
      <c r="H316" s="124">
        <f t="shared" si="68"/>
        <v>2000</v>
      </c>
      <c r="I316" s="127"/>
      <c r="J316" s="124">
        <f t="shared" si="69"/>
        <v>2000</v>
      </c>
      <c r="K316" s="124"/>
      <c r="L316" s="124">
        <f t="shared" si="70"/>
        <v>2000</v>
      </c>
      <c r="M316" s="124"/>
      <c r="N316" s="124">
        <f t="shared" si="71"/>
        <v>2000</v>
      </c>
      <c r="O316" s="124"/>
      <c r="P316" s="124">
        <f t="shared" si="72"/>
        <v>2000</v>
      </c>
    </row>
    <row r="317" spans="1:16" ht="30" customHeight="1">
      <c r="A317" s="29"/>
      <c r="B317" s="69" t="s">
        <v>78</v>
      </c>
      <c r="C317" s="64" t="s">
        <v>639</v>
      </c>
      <c r="D317" s="32">
        <v>4210</v>
      </c>
      <c r="E317" s="65"/>
      <c r="F317" s="121">
        <v>3000</v>
      </c>
      <c r="G317" s="67"/>
      <c r="H317" s="121">
        <f t="shared" si="68"/>
        <v>3000</v>
      </c>
      <c r="I317" s="67"/>
      <c r="J317" s="121">
        <f t="shared" si="69"/>
        <v>3000</v>
      </c>
      <c r="K317" s="121"/>
      <c r="L317" s="121">
        <f t="shared" si="70"/>
        <v>3000</v>
      </c>
      <c r="M317" s="121"/>
      <c r="N317" s="121">
        <f t="shared" si="71"/>
        <v>3000</v>
      </c>
      <c r="O317" s="121"/>
      <c r="P317" s="121">
        <f t="shared" si="72"/>
        <v>3000</v>
      </c>
    </row>
    <row r="318" spans="1:16" ht="25.5">
      <c r="A318" s="29"/>
      <c r="B318" s="189" t="s">
        <v>126</v>
      </c>
      <c r="C318" s="64" t="s">
        <v>640</v>
      </c>
      <c r="D318" s="190">
        <v>4270</v>
      </c>
      <c r="E318" s="191"/>
      <c r="F318" s="121">
        <v>7000</v>
      </c>
      <c r="G318" s="122"/>
      <c r="H318" s="121">
        <f t="shared" si="68"/>
        <v>7000</v>
      </c>
      <c r="I318" s="122"/>
      <c r="J318" s="121">
        <f t="shared" si="69"/>
        <v>7000</v>
      </c>
      <c r="K318" s="121"/>
      <c r="L318" s="121">
        <f t="shared" si="70"/>
        <v>7000</v>
      </c>
      <c r="M318" s="121"/>
      <c r="N318" s="121">
        <f t="shared" si="71"/>
        <v>7000</v>
      </c>
      <c r="O318" s="121"/>
      <c r="P318" s="121">
        <f t="shared" si="72"/>
        <v>7000</v>
      </c>
    </row>
    <row r="319" spans="1:16" ht="12.75">
      <c r="A319" s="29"/>
      <c r="B319" s="74" t="s">
        <v>489</v>
      </c>
      <c r="C319" s="64" t="s">
        <v>600</v>
      </c>
      <c r="D319" s="190"/>
      <c r="E319" s="191"/>
      <c r="F319" s="121"/>
      <c r="G319" s="122"/>
      <c r="H319" s="121"/>
      <c r="I319" s="122"/>
      <c r="J319" s="121"/>
      <c r="K319" s="121"/>
      <c r="L319" s="121"/>
      <c r="M319" s="121">
        <v>55000</v>
      </c>
      <c r="N319" s="121">
        <f t="shared" si="71"/>
        <v>55000</v>
      </c>
      <c r="O319" s="121"/>
      <c r="P319" s="121">
        <f t="shared" si="72"/>
        <v>55000</v>
      </c>
    </row>
    <row r="320" spans="1:16" ht="12.75">
      <c r="A320" s="29"/>
      <c r="B320" s="74" t="s">
        <v>800</v>
      </c>
      <c r="C320" s="64" t="s">
        <v>801</v>
      </c>
      <c r="D320" s="190">
        <v>4300</v>
      </c>
      <c r="E320" s="191"/>
      <c r="F320" s="121"/>
      <c r="G320" s="122"/>
      <c r="H320" s="121"/>
      <c r="I320" s="122"/>
      <c r="J320" s="121"/>
      <c r="K320" s="121"/>
      <c r="L320" s="121"/>
      <c r="M320" s="121">
        <v>700</v>
      </c>
      <c r="N320" s="121">
        <f t="shared" si="71"/>
        <v>700</v>
      </c>
      <c r="O320" s="121"/>
      <c r="P320" s="121">
        <f t="shared" si="72"/>
        <v>700</v>
      </c>
    </row>
    <row r="321" spans="1:16" ht="25.5">
      <c r="A321" s="29"/>
      <c r="B321" s="74" t="s">
        <v>641</v>
      </c>
      <c r="C321" s="64" t="s">
        <v>347</v>
      </c>
      <c r="D321" s="190">
        <v>4300</v>
      </c>
      <c r="E321" s="191"/>
      <c r="F321" s="121"/>
      <c r="G321" s="122"/>
      <c r="H321" s="121"/>
      <c r="I321" s="122"/>
      <c r="J321" s="121"/>
      <c r="K321" s="121"/>
      <c r="L321" s="121"/>
      <c r="M321" s="121">
        <v>4000</v>
      </c>
      <c r="N321" s="121">
        <f t="shared" si="71"/>
        <v>4000</v>
      </c>
      <c r="O321" s="121"/>
      <c r="P321" s="121">
        <f t="shared" si="72"/>
        <v>4000</v>
      </c>
    </row>
    <row r="322" spans="1:16" ht="25.5">
      <c r="A322" s="29"/>
      <c r="B322" s="74" t="s">
        <v>641</v>
      </c>
      <c r="C322" s="64" t="s">
        <v>640</v>
      </c>
      <c r="D322" s="190">
        <v>4270</v>
      </c>
      <c r="E322" s="191"/>
      <c r="F322" s="121">
        <v>4000</v>
      </c>
      <c r="G322" s="122"/>
      <c r="H322" s="121">
        <f t="shared" si="68"/>
        <v>4000</v>
      </c>
      <c r="I322" s="122"/>
      <c r="J322" s="121">
        <f t="shared" si="69"/>
        <v>4000</v>
      </c>
      <c r="K322" s="121"/>
      <c r="L322" s="121">
        <f t="shared" si="70"/>
        <v>4000</v>
      </c>
      <c r="M322" s="121">
        <v>-4000</v>
      </c>
      <c r="N322" s="121">
        <f t="shared" si="71"/>
        <v>0</v>
      </c>
      <c r="O322" s="121"/>
      <c r="P322" s="121">
        <f t="shared" si="72"/>
        <v>0</v>
      </c>
    </row>
    <row r="323" spans="1:16" ht="26.25" thickBot="1">
      <c r="A323" s="29"/>
      <c r="B323" s="3" t="s">
        <v>642</v>
      </c>
      <c r="C323" s="64" t="s">
        <v>643</v>
      </c>
      <c r="D323" s="32">
        <v>4210</v>
      </c>
      <c r="E323" s="65"/>
      <c r="F323" s="121">
        <v>6000</v>
      </c>
      <c r="G323" s="67"/>
      <c r="H323" s="121">
        <f t="shared" si="68"/>
        <v>6000</v>
      </c>
      <c r="I323" s="67"/>
      <c r="J323" s="121">
        <f t="shared" si="69"/>
        <v>6000</v>
      </c>
      <c r="K323" s="121"/>
      <c r="L323" s="121">
        <f t="shared" si="70"/>
        <v>6000</v>
      </c>
      <c r="M323" s="121"/>
      <c r="N323" s="121">
        <f t="shared" si="71"/>
        <v>6000</v>
      </c>
      <c r="O323" s="121"/>
      <c r="P323" s="121">
        <f t="shared" si="72"/>
        <v>6000</v>
      </c>
    </row>
    <row r="324" spans="1:16" ht="13.5" customHeight="1" hidden="1" thickBot="1">
      <c r="A324" s="29"/>
      <c r="B324" s="10"/>
      <c r="C324" s="64"/>
      <c r="D324" s="32"/>
      <c r="E324" s="65"/>
      <c r="F324" s="121"/>
      <c r="G324" s="67"/>
      <c r="H324" s="121">
        <f t="shared" si="68"/>
        <v>0</v>
      </c>
      <c r="I324" s="67"/>
      <c r="J324" s="121">
        <f t="shared" si="69"/>
        <v>0</v>
      </c>
      <c r="K324" s="121">
        <f>J324+I324</f>
        <v>0</v>
      </c>
      <c r="L324" s="121">
        <f t="shared" si="70"/>
        <v>0</v>
      </c>
      <c r="M324" s="121">
        <f>L324+K324</f>
        <v>0</v>
      </c>
      <c r="N324" s="121">
        <f t="shared" si="71"/>
        <v>0</v>
      </c>
      <c r="O324" s="121">
        <f>N324+M324</f>
        <v>0</v>
      </c>
      <c r="P324" s="121">
        <f t="shared" si="72"/>
        <v>0</v>
      </c>
    </row>
    <row r="325" spans="1:16" ht="13.5" customHeight="1" hidden="1" thickBot="1">
      <c r="A325" s="29"/>
      <c r="B325" s="10"/>
      <c r="C325" s="64"/>
      <c r="D325" s="32"/>
      <c r="E325" s="65"/>
      <c r="F325" s="121"/>
      <c r="G325" s="67"/>
      <c r="H325" s="121"/>
      <c r="I325" s="67"/>
      <c r="J325" s="121"/>
      <c r="K325" s="121"/>
      <c r="L325" s="121"/>
      <c r="M325" s="121"/>
      <c r="N325" s="121"/>
      <c r="O325" s="121"/>
      <c r="P325" s="121"/>
    </row>
    <row r="326" spans="1:16" ht="13.5" customHeight="1" hidden="1" thickBot="1">
      <c r="A326" s="29"/>
      <c r="C326" s="64"/>
      <c r="D326" s="32"/>
      <c r="E326" s="65"/>
      <c r="F326" s="121"/>
      <c r="G326" s="67"/>
      <c r="H326" s="121">
        <f>G326+F326</f>
        <v>0</v>
      </c>
      <c r="I326" s="67"/>
      <c r="J326" s="121">
        <f aca="true" t="shared" si="73" ref="J326:L328">I326+H326</f>
        <v>0</v>
      </c>
      <c r="K326" s="121">
        <f t="shared" si="73"/>
        <v>0</v>
      </c>
      <c r="L326" s="121">
        <f t="shared" si="73"/>
        <v>0</v>
      </c>
      <c r="M326" s="121">
        <f aca="true" t="shared" si="74" ref="M326:N328">L326+K326</f>
        <v>0</v>
      </c>
      <c r="N326" s="121">
        <f t="shared" si="74"/>
        <v>0</v>
      </c>
      <c r="O326" s="121">
        <f aca="true" t="shared" si="75" ref="O326:P328">N326+M326</f>
        <v>0</v>
      </c>
      <c r="P326" s="121">
        <f t="shared" si="75"/>
        <v>0</v>
      </c>
    </row>
    <row r="327" spans="1:16" ht="13.5" customHeight="1" hidden="1" thickBot="1">
      <c r="A327" s="29"/>
      <c r="B327" s="192"/>
      <c r="C327" s="64"/>
      <c r="D327" s="144"/>
      <c r="E327" s="65"/>
      <c r="F327" s="121"/>
      <c r="G327" s="67"/>
      <c r="H327" s="121">
        <f>G327+F327</f>
        <v>0</v>
      </c>
      <c r="I327" s="67"/>
      <c r="J327" s="121">
        <f t="shared" si="73"/>
        <v>0</v>
      </c>
      <c r="K327" s="121">
        <f t="shared" si="73"/>
        <v>0</v>
      </c>
      <c r="L327" s="121">
        <f t="shared" si="73"/>
        <v>0</v>
      </c>
      <c r="M327" s="121">
        <f t="shared" si="74"/>
        <v>0</v>
      </c>
      <c r="N327" s="121">
        <f t="shared" si="74"/>
        <v>0</v>
      </c>
      <c r="O327" s="121">
        <f t="shared" si="75"/>
        <v>0</v>
      </c>
      <c r="P327" s="121">
        <f t="shared" si="75"/>
        <v>0</v>
      </c>
    </row>
    <row r="328" spans="1:16" ht="13.5" customHeight="1" hidden="1" thickBot="1">
      <c r="A328" s="29"/>
      <c r="B328" s="193"/>
      <c r="C328" s="64"/>
      <c r="D328" s="32"/>
      <c r="E328" s="65"/>
      <c r="F328" s="121"/>
      <c r="G328" s="67"/>
      <c r="H328" s="121">
        <f>G328+F328</f>
        <v>0</v>
      </c>
      <c r="I328" s="67"/>
      <c r="J328" s="121">
        <f t="shared" si="73"/>
        <v>0</v>
      </c>
      <c r="K328" s="121">
        <f t="shared" si="73"/>
        <v>0</v>
      </c>
      <c r="L328" s="121">
        <f t="shared" si="73"/>
        <v>0</v>
      </c>
      <c r="M328" s="121">
        <f t="shared" si="74"/>
        <v>0</v>
      </c>
      <c r="N328" s="121">
        <f t="shared" si="74"/>
        <v>0</v>
      </c>
      <c r="O328" s="121">
        <f t="shared" si="75"/>
        <v>0</v>
      </c>
      <c r="P328" s="121">
        <f t="shared" si="75"/>
        <v>0</v>
      </c>
    </row>
    <row r="329" spans="1:16" s="184" customFormat="1" ht="13.5" thickBot="1">
      <c r="A329" s="25">
        <v>80130</v>
      </c>
      <c r="B329" s="50" t="s">
        <v>644</v>
      </c>
      <c r="C329" s="51"/>
      <c r="D329" s="58"/>
      <c r="E329" s="59"/>
      <c r="F329" s="54">
        <f aca="true" t="shared" si="76" ref="F329:P329">F330</f>
        <v>25600</v>
      </c>
      <c r="G329" s="85">
        <f t="shared" si="76"/>
        <v>0</v>
      </c>
      <c r="H329" s="54">
        <f t="shared" si="76"/>
        <v>25600</v>
      </c>
      <c r="I329" s="85">
        <f t="shared" si="76"/>
        <v>0</v>
      </c>
      <c r="J329" s="54">
        <f t="shared" si="76"/>
        <v>25600</v>
      </c>
      <c r="K329" s="54">
        <f t="shared" si="76"/>
        <v>0</v>
      </c>
      <c r="L329" s="54">
        <f t="shared" si="76"/>
        <v>25600</v>
      </c>
      <c r="M329" s="54">
        <f t="shared" si="76"/>
        <v>0</v>
      </c>
      <c r="N329" s="54">
        <f t="shared" si="76"/>
        <v>25600</v>
      </c>
      <c r="O329" s="54">
        <f t="shared" si="76"/>
        <v>0</v>
      </c>
      <c r="P329" s="54">
        <f t="shared" si="76"/>
        <v>25600</v>
      </c>
    </row>
    <row r="330" spans="1:16" ht="13.5" thickBot="1">
      <c r="A330" s="29"/>
      <c r="B330" s="165" t="s">
        <v>141</v>
      </c>
      <c r="C330" s="183"/>
      <c r="D330" s="90"/>
      <c r="E330" s="91"/>
      <c r="F330" s="105">
        <f aca="true" t="shared" si="77" ref="F330:L330">SUM(F331:F341)</f>
        <v>25600</v>
      </c>
      <c r="G330" s="105">
        <f t="shared" si="77"/>
        <v>0</v>
      </c>
      <c r="H330" s="105">
        <f t="shared" si="77"/>
        <v>25600</v>
      </c>
      <c r="I330" s="105">
        <f t="shared" si="77"/>
        <v>0</v>
      </c>
      <c r="J330" s="105">
        <f t="shared" si="77"/>
        <v>25600</v>
      </c>
      <c r="K330" s="105">
        <f t="shared" si="77"/>
        <v>0</v>
      </c>
      <c r="L330" s="105">
        <f t="shared" si="77"/>
        <v>25600</v>
      </c>
      <c r="M330" s="105">
        <f>SUM(M331:M341)</f>
        <v>0</v>
      </c>
      <c r="N330" s="105">
        <f>SUM(N331:N341)</f>
        <v>25600</v>
      </c>
      <c r="O330" s="105">
        <f>SUM(O331:O341)</f>
        <v>0</v>
      </c>
      <c r="P330" s="105">
        <f>SUM(P331:P341)</f>
        <v>25600</v>
      </c>
    </row>
    <row r="331" spans="1:16" ht="25.5">
      <c r="A331" s="29"/>
      <c r="B331" s="175" t="s">
        <v>636</v>
      </c>
      <c r="C331" s="194" t="s">
        <v>645</v>
      </c>
      <c r="D331" s="32">
        <v>4240</v>
      </c>
      <c r="E331" s="65"/>
      <c r="F331" s="66">
        <v>2000</v>
      </c>
      <c r="G331" s="67"/>
      <c r="H331" s="66">
        <f aca="true" t="shared" si="78" ref="H331:H341">F331+G331</f>
        <v>2000</v>
      </c>
      <c r="I331" s="67"/>
      <c r="J331" s="66">
        <f aca="true" t="shared" si="79" ref="J331:J341">H331+I331</f>
        <v>2000</v>
      </c>
      <c r="K331" s="66"/>
      <c r="L331" s="66">
        <f aca="true" t="shared" si="80" ref="L331:L341">J331+K331</f>
        <v>2000</v>
      </c>
      <c r="M331" s="66"/>
      <c r="N331" s="66">
        <f aca="true" t="shared" si="81" ref="N331:N341">L331+M331</f>
        <v>2000</v>
      </c>
      <c r="O331" s="66"/>
      <c r="P331" s="66">
        <f aca="true" t="shared" si="82" ref="P331:P341">N331+O331</f>
        <v>2000</v>
      </c>
    </row>
    <row r="332" spans="1:16" ht="38.25">
      <c r="A332" s="29"/>
      <c r="B332" s="69" t="s">
        <v>78</v>
      </c>
      <c r="C332" s="64" t="s">
        <v>646</v>
      </c>
      <c r="D332" s="144" t="s">
        <v>647</v>
      </c>
      <c r="E332" s="65"/>
      <c r="F332" s="66">
        <v>3000</v>
      </c>
      <c r="G332" s="67"/>
      <c r="H332" s="66">
        <f t="shared" si="78"/>
        <v>3000</v>
      </c>
      <c r="I332" s="67"/>
      <c r="J332" s="66">
        <f t="shared" si="79"/>
        <v>3000</v>
      </c>
      <c r="K332" s="66"/>
      <c r="L332" s="66">
        <f t="shared" si="80"/>
        <v>3000</v>
      </c>
      <c r="M332" s="66"/>
      <c r="N332" s="66">
        <f t="shared" si="81"/>
        <v>3000</v>
      </c>
      <c r="O332" s="66"/>
      <c r="P332" s="66">
        <f t="shared" si="82"/>
        <v>3000</v>
      </c>
    </row>
    <row r="333" spans="1:16" ht="25.5">
      <c r="A333" s="29"/>
      <c r="B333" s="69" t="s">
        <v>78</v>
      </c>
      <c r="C333" s="64" t="s">
        <v>648</v>
      </c>
      <c r="D333" s="32">
        <v>4240</v>
      </c>
      <c r="E333" s="65"/>
      <c r="F333" s="66">
        <v>3000</v>
      </c>
      <c r="G333" s="67"/>
      <c r="H333" s="66">
        <f t="shared" si="78"/>
        <v>3000</v>
      </c>
      <c r="I333" s="67"/>
      <c r="J333" s="66">
        <f t="shared" si="79"/>
        <v>3000</v>
      </c>
      <c r="K333" s="66"/>
      <c r="L333" s="66">
        <f t="shared" si="80"/>
        <v>3000</v>
      </c>
      <c r="M333" s="66"/>
      <c r="N333" s="66">
        <f t="shared" si="81"/>
        <v>3000</v>
      </c>
      <c r="O333" s="66"/>
      <c r="P333" s="66">
        <f t="shared" si="82"/>
        <v>3000</v>
      </c>
    </row>
    <row r="334" spans="1:16" ht="25.5">
      <c r="A334" s="29"/>
      <c r="B334" s="69" t="s">
        <v>78</v>
      </c>
      <c r="C334" s="64" t="s">
        <v>649</v>
      </c>
      <c r="D334" s="32">
        <v>4240</v>
      </c>
      <c r="E334" s="65"/>
      <c r="F334" s="66">
        <v>3000</v>
      </c>
      <c r="G334" s="67"/>
      <c r="H334" s="66">
        <f t="shared" si="78"/>
        <v>3000</v>
      </c>
      <c r="I334" s="67"/>
      <c r="J334" s="66">
        <f t="shared" si="79"/>
        <v>3000</v>
      </c>
      <c r="K334" s="66"/>
      <c r="L334" s="66">
        <f t="shared" si="80"/>
        <v>3000</v>
      </c>
      <c r="M334" s="66"/>
      <c r="N334" s="66">
        <f t="shared" si="81"/>
        <v>3000</v>
      </c>
      <c r="O334" s="66"/>
      <c r="P334" s="66">
        <f t="shared" si="82"/>
        <v>3000</v>
      </c>
    </row>
    <row r="335" spans="1:16" ht="25.5">
      <c r="A335" s="29"/>
      <c r="B335" s="3" t="s">
        <v>650</v>
      </c>
      <c r="C335" s="64" t="s">
        <v>651</v>
      </c>
      <c r="D335" s="32">
        <v>4300</v>
      </c>
      <c r="E335" s="65"/>
      <c r="F335" s="66">
        <v>1000</v>
      </c>
      <c r="G335" s="67"/>
      <c r="H335" s="66">
        <f t="shared" si="78"/>
        <v>1000</v>
      </c>
      <c r="I335" s="67"/>
      <c r="J335" s="66">
        <f t="shared" si="79"/>
        <v>1000</v>
      </c>
      <c r="K335" s="66"/>
      <c r="L335" s="66">
        <f t="shared" si="80"/>
        <v>1000</v>
      </c>
      <c r="M335" s="66"/>
      <c r="N335" s="66">
        <f t="shared" si="81"/>
        <v>1000</v>
      </c>
      <c r="O335" s="66"/>
      <c r="P335" s="66">
        <f t="shared" si="82"/>
        <v>1000</v>
      </c>
    </row>
    <row r="336" spans="1:16" ht="25.5">
      <c r="A336" s="29"/>
      <c r="B336" s="74" t="s">
        <v>652</v>
      </c>
      <c r="C336" s="64" t="s">
        <v>653</v>
      </c>
      <c r="D336" s="32">
        <v>4270</v>
      </c>
      <c r="E336" s="65"/>
      <c r="F336" s="121">
        <v>5000</v>
      </c>
      <c r="G336" s="122"/>
      <c r="H336" s="66">
        <f t="shared" si="78"/>
        <v>5000</v>
      </c>
      <c r="I336" s="122"/>
      <c r="J336" s="66">
        <f t="shared" si="79"/>
        <v>5000</v>
      </c>
      <c r="K336" s="66"/>
      <c r="L336" s="66">
        <f t="shared" si="80"/>
        <v>5000</v>
      </c>
      <c r="M336" s="66"/>
      <c r="N336" s="66">
        <f t="shared" si="81"/>
        <v>5000</v>
      </c>
      <c r="O336" s="66"/>
      <c r="P336" s="66">
        <f t="shared" si="82"/>
        <v>5000</v>
      </c>
    </row>
    <row r="337" spans="1:16" ht="25.5">
      <c r="A337" s="29"/>
      <c r="B337" s="175" t="s">
        <v>697</v>
      </c>
      <c r="C337" s="64" t="s">
        <v>654</v>
      </c>
      <c r="D337" s="32">
        <v>4210</v>
      </c>
      <c r="E337" s="65"/>
      <c r="F337" s="66">
        <v>1500</v>
      </c>
      <c r="G337" s="67"/>
      <c r="H337" s="66">
        <f t="shared" si="78"/>
        <v>1500</v>
      </c>
      <c r="I337" s="67"/>
      <c r="J337" s="66">
        <f t="shared" si="79"/>
        <v>1500</v>
      </c>
      <c r="K337" s="66"/>
      <c r="L337" s="66">
        <f t="shared" si="80"/>
        <v>1500</v>
      </c>
      <c r="M337" s="66"/>
      <c r="N337" s="66">
        <f t="shared" si="81"/>
        <v>1500</v>
      </c>
      <c r="O337" s="66"/>
      <c r="P337" s="66">
        <f t="shared" si="82"/>
        <v>1500</v>
      </c>
    </row>
    <row r="338" spans="1:16" ht="25.5">
      <c r="A338" s="29"/>
      <c r="B338" s="175" t="s">
        <v>492</v>
      </c>
      <c r="C338" s="64" t="s">
        <v>655</v>
      </c>
      <c r="D338" s="32">
        <v>4210</v>
      </c>
      <c r="E338" s="65"/>
      <c r="F338" s="66">
        <v>600</v>
      </c>
      <c r="G338" s="67"/>
      <c r="H338" s="66">
        <f t="shared" si="78"/>
        <v>600</v>
      </c>
      <c r="I338" s="67"/>
      <c r="J338" s="66">
        <f t="shared" si="79"/>
        <v>600</v>
      </c>
      <c r="K338" s="66"/>
      <c r="L338" s="66">
        <f t="shared" si="80"/>
        <v>600</v>
      </c>
      <c r="M338" s="66"/>
      <c r="N338" s="66">
        <f t="shared" si="81"/>
        <v>600</v>
      </c>
      <c r="O338" s="66"/>
      <c r="P338" s="66">
        <f t="shared" si="82"/>
        <v>600</v>
      </c>
    </row>
    <row r="339" spans="1:16" ht="38.25">
      <c r="A339" s="29"/>
      <c r="B339" s="175" t="s">
        <v>492</v>
      </c>
      <c r="C339" s="64" t="s">
        <v>656</v>
      </c>
      <c r="D339" s="32">
        <v>4210</v>
      </c>
      <c r="E339" s="65"/>
      <c r="F339" s="66">
        <v>1000</v>
      </c>
      <c r="G339" s="67"/>
      <c r="H339" s="66">
        <f t="shared" si="78"/>
        <v>1000</v>
      </c>
      <c r="I339" s="67"/>
      <c r="J339" s="66">
        <f t="shared" si="79"/>
        <v>1000</v>
      </c>
      <c r="K339" s="66"/>
      <c r="L339" s="66">
        <f t="shared" si="80"/>
        <v>1000</v>
      </c>
      <c r="M339" s="66"/>
      <c r="N339" s="66">
        <f t="shared" si="81"/>
        <v>1000</v>
      </c>
      <c r="O339" s="66"/>
      <c r="P339" s="66">
        <f t="shared" si="82"/>
        <v>1000</v>
      </c>
    </row>
    <row r="340" spans="1:16" s="515" customFormat="1" ht="25.5">
      <c r="A340" s="87"/>
      <c r="B340" s="195" t="s">
        <v>499</v>
      </c>
      <c r="C340" s="196" t="s">
        <v>657</v>
      </c>
      <c r="D340" s="197">
        <v>4270</v>
      </c>
      <c r="E340" s="198"/>
      <c r="F340" s="199">
        <v>4000</v>
      </c>
      <c r="G340" s="200"/>
      <c r="H340" s="201">
        <f t="shared" si="78"/>
        <v>4000</v>
      </c>
      <c r="I340" s="200"/>
      <c r="J340" s="201">
        <f t="shared" si="79"/>
        <v>4000</v>
      </c>
      <c r="K340" s="201"/>
      <c r="L340" s="201">
        <f t="shared" si="80"/>
        <v>4000</v>
      </c>
      <c r="M340" s="201"/>
      <c r="N340" s="201">
        <f t="shared" si="81"/>
        <v>4000</v>
      </c>
      <c r="O340" s="201"/>
      <c r="P340" s="201">
        <f t="shared" si="82"/>
        <v>4000</v>
      </c>
    </row>
    <row r="341" spans="1:16" ht="34.5" customHeight="1" thickBot="1">
      <c r="A341" s="178"/>
      <c r="B341" s="305" t="s">
        <v>658</v>
      </c>
      <c r="C341" s="97" t="s">
        <v>659</v>
      </c>
      <c r="D341" s="171">
        <v>4210</v>
      </c>
      <c r="E341" s="172"/>
      <c r="F341" s="202">
        <v>1500</v>
      </c>
      <c r="G341" s="203"/>
      <c r="H341" s="202">
        <f t="shared" si="78"/>
        <v>1500</v>
      </c>
      <c r="I341" s="203"/>
      <c r="J341" s="202">
        <f t="shared" si="79"/>
        <v>1500</v>
      </c>
      <c r="K341" s="202"/>
      <c r="L341" s="202">
        <f t="shared" si="80"/>
        <v>1500</v>
      </c>
      <c r="M341" s="202"/>
      <c r="N341" s="202">
        <f t="shared" si="81"/>
        <v>1500</v>
      </c>
      <c r="O341" s="202"/>
      <c r="P341" s="202">
        <f t="shared" si="82"/>
        <v>1500</v>
      </c>
    </row>
    <row r="342" spans="1:16" s="25" customFormat="1" ht="25.5" customHeight="1" thickBot="1">
      <c r="A342" s="25">
        <v>80140</v>
      </c>
      <c r="B342" s="580" t="s">
        <v>612</v>
      </c>
      <c r="C342" s="566"/>
      <c r="F342" s="54">
        <f aca="true" t="shared" si="83" ref="F342:P342">F343</f>
        <v>3000</v>
      </c>
      <c r="G342" s="54">
        <f t="shared" si="83"/>
        <v>0</v>
      </c>
      <c r="H342" s="54">
        <f t="shared" si="83"/>
        <v>3000</v>
      </c>
      <c r="I342" s="54">
        <f t="shared" si="83"/>
        <v>0</v>
      </c>
      <c r="J342" s="54">
        <f t="shared" si="83"/>
        <v>3000</v>
      </c>
      <c r="K342" s="54">
        <f t="shared" si="83"/>
        <v>0</v>
      </c>
      <c r="L342" s="54">
        <f t="shared" si="83"/>
        <v>3000</v>
      </c>
      <c r="M342" s="54">
        <f t="shared" si="83"/>
        <v>0</v>
      </c>
      <c r="N342" s="54">
        <f t="shared" si="83"/>
        <v>3000</v>
      </c>
      <c r="O342" s="54">
        <f t="shared" si="83"/>
        <v>0</v>
      </c>
      <c r="P342" s="54">
        <f t="shared" si="83"/>
        <v>3000</v>
      </c>
    </row>
    <row r="343" spans="1:16" ht="25.5">
      <c r="A343" s="529"/>
      <c r="B343" s="530" t="s">
        <v>78</v>
      </c>
      <c r="C343" s="531" t="s">
        <v>660</v>
      </c>
      <c r="D343" s="532">
        <v>2510</v>
      </c>
      <c r="E343" s="533"/>
      <c r="F343" s="534">
        <v>3000</v>
      </c>
      <c r="G343" s="535"/>
      <c r="H343" s="534">
        <f>G343+F343</f>
        <v>3000</v>
      </c>
      <c r="I343" s="535"/>
      <c r="J343" s="534">
        <f>I343+H343</f>
        <v>3000</v>
      </c>
      <c r="K343" s="534"/>
      <c r="L343" s="534">
        <f>K343+J343</f>
        <v>3000</v>
      </c>
      <c r="M343" s="534"/>
      <c r="N343" s="534">
        <f>M343+L343</f>
        <v>3000</v>
      </c>
      <c r="O343" s="534"/>
      <c r="P343" s="534">
        <f>O343+N343</f>
        <v>3000</v>
      </c>
    </row>
    <row r="344" spans="1:16" ht="13.5" thickBot="1">
      <c r="A344" s="27">
        <v>852</v>
      </c>
      <c r="B344" s="161" t="s">
        <v>556</v>
      </c>
      <c r="C344" s="162"/>
      <c r="D344" s="52"/>
      <c r="E344" s="53"/>
      <c r="F344" s="163">
        <f aca="true" t="shared" si="84" ref="F344:L344">F345+F348+F350+F352</f>
        <v>122660</v>
      </c>
      <c r="G344" s="164">
        <f t="shared" si="84"/>
        <v>0</v>
      </c>
      <c r="H344" s="163">
        <f t="shared" si="84"/>
        <v>122660</v>
      </c>
      <c r="I344" s="164">
        <f t="shared" si="84"/>
        <v>0</v>
      </c>
      <c r="J344" s="163">
        <f t="shared" si="84"/>
        <v>122660</v>
      </c>
      <c r="K344" s="163">
        <f t="shared" si="84"/>
        <v>0</v>
      </c>
      <c r="L344" s="163">
        <f t="shared" si="84"/>
        <v>122660</v>
      </c>
      <c r="M344" s="163">
        <f>M345+M348+M350+M352</f>
        <v>0</v>
      </c>
      <c r="N344" s="163">
        <f>N345+N348+N350+N352</f>
        <v>122660</v>
      </c>
      <c r="O344" s="163">
        <f>O345+O348+O350+O352</f>
        <v>0</v>
      </c>
      <c r="P344" s="163">
        <f>P345+P348+P350+P352</f>
        <v>122660</v>
      </c>
    </row>
    <row r="345" spans="1:16" ht="20.25" customHeight="1" thickBot="1">
      <c r="A345" s="25">
        <v>85201</v>
      </c>
      <c r="B345" s="584" t="s">
        <v>331</v>
      </c>
      <c r="C345" s="593"/>
      <c r="D345" s="58"/>
      <c r="E345" s="59"/>
      <c r="F345" s="54">
        <f aca="true" t="shared" si="85" ref="F345:P345">F346</f>
        <v>1000</v>
      </c>
      <c r="G345" s="85">
        <f t="shared" si="85"/>
        <v>0</v>
      </c>
      <c r="H345" s="54">
        <f t="shared" si="85"/>
        <v>1000</v>
      </c>
      <c r="I345" s="85">
        <f t="shared" si="85"/>
        <v>0</v>
      </c>
      <c r="J345" s="54">
        <f t="shared" si="85"/>
        <v>1000</v>
      </c>
      <c r="K345" s="54">
        <f t="shared" si="85"/>
        <v>0</v>
      </c>
      <c r="L345" s="54">
        <f t="shared" si="85"/>
        <v>1000</v>
      </c>
      <c r="M345" s="54">
        <f t="shared" si="85"/>
        <v>0</v>
      </c>
      <c r="N345" s="54">
        <f t="shared" si="85"/>
        <v>1000</v>
      </c>
      <c r="O345" s="54">
        <f t="shared" si="85"/>
        <v>0</v>
      </c>
      <c r="P345" s="54">
        <f t="shared" si="85"/>
        <v>1000</v>
      </c>
    </row>
    <row r="346" spans="1:16" ht="12.75">
      <c r="A346" s="29"/>
      <c r="B346" s="136" t="s">
        <v>661</v>
      </c>
      <c r="C346" s="159"/>
      <c r="D346" s="138"/>
      <c r="E346" s="139"/>
      <c r="F346" s="140">
        <f>F347</f>
        <v>1000</v>
      </c>
      <c r="G346" s="166">
        <f>G349+G347</f>
        <v>0</v>
      </c>
      <c r="H346" s="140">
        <f>H347</f>
        <v>1000</v>
      </c>
      <c r="I346" s="166">
        <f>I349+I347</f>
        <v>0</v>
      </c>
      <c r="J346" s="140">
        <f aca="true" t="shared" si="86" ref="J346:P346">J347</f>
        <v>1000</v>
      </c>
      <c r="K346" s="140">
        <f t="shared" si="86"/>
        <v>0</v>
      </c>
      <c r="L346" s="140">
        <f t="shared" si="86"/>
        <v>1000</v>
      </c>
      <c r="M346" s="140">
        <f t="shared" si="86"/>
        <v>0</v>
      </c>
      <c r="N346" s="140">
        <f t="shared" si="86"/>
        <v>1000</v>
      </c>
      <c r="O346" s="140">
        <f t="shared" si="86"/>
        <v>0</v>
      </c>
      <c r="P346" s="140">
        <f t="shared" si="86"/>
        <v>1000</v>
      </c>
    </row>
    <row r="347" spans="1:16" s="61" customFormat="1" ht="25.5" customHeight="1">
      <c r="A347" s="109"/>
      <c r="B347" s="523" t="s">
        <v>533</v>
      </c>
      <c r="C347" s="108" t="s">
        <v>662</v>
      </c>
      <c r="D347" s="157">
        <v>4240</v>
      </c>
      <c r="E347" s="158"/>
      <c r="F347" s="112">
        <v>1000</v>
      </c>
      <c r="G347" s="149"/>
      <c r="H347" s="112">
        <f>G347+F347</f>
        <v>1000</v>
      </c>
      <c r="I347" s="149"/>
      <c r="J347" s="112">
        <f>I347+H347</f>
        <v>1000</v>
      </c>
      <c r="K347" s="112"/>
      <c r="L347" s="112">
        <f>K347+J347</f>
        <v>1000</v>
      </c>
      <c r="M347" s="112"/>
      <c r="N347" s="112">
        <f>M347+L347</f>
        <v>1000</v>
      </c>
      <c r="O347" s="112"/>
      <c r="P347" s="112">
        <f>O347+N347</f>
        <v>1000</v>
      </c>
    </row>
    <row r="348" spans="1:16" ht="13.5" thickBot="1">
      <c r="A348" s="27">
        <v>85202</v>
      </c>
      <c r="B348" s="161" t="s">
        <v>663</v>
      </c>
      <c r="C348" s="97"/>
      <c r="D348" s="52"/>
      <c r="E348" s="53"/>
      <c r="F348" s="163">
        <f>F349</f>
        <v>4500</v>
      </c>
      <c r="G348" s="164"/>
      <c r="H348" s="163">
        <f>H349</f>
        <v>4500</v>
      </c>
      <c r="I348" s="164"/>
      <c r="J348" s="163">
        <f aca="true" t="shared" si="87" ref="J348:P348">J349</f>
        <v>4500</v>
      </c>
      <c r="K348" s="163">
        <f t="shared" si="87"/>
        <v>0</v>
      </c>
      <c r="L348" s="163">
        <f t="shared" si="87"/>
        <v>4500</v>
      </c>
      <c r="M348" s="163">
        <f t="shared" si="87"/>
        <v>0</v>
      </c>
      <c r="N348" s="163">
        <f t="shared" si="87"/>
        <v>4500</v>
      </c>
      <c r="O348" s="163">
        <f t="shared" si="87"/>
        <v>0</v>
      </c>
      <c r="P348" s="163">
        <f t="shared" si="87"/>
        <v>4500</v>
      </c>
    </row>
    <row r="349" spans="1:16" s="516" customFormat="1" ht="25.5" customHeight="1" thickBot="1">
      <c r="A349" s="34"/>
      <c r="B349" s="205" t="s">
        <v>664</v>
      </c>
      <c r="C349" s="206" t="s">
        <v>665</v>
      </c>
      <c r="D349" s="207">
        <v>4300</v>
      </c>
      <c r="E349" s="208"/>
      <c r="F349" s="209">
        <v>4500</v>
      </c>
      <c r="G349" s="210"/>
      <c r="H349" s="209">
        <f>G349+F349</f>
        <v>4500</v>
      </c>
      <c r="I349" s="210"/>
      <c r="J349" s="209">
        <f>I349+H349</f>
        <v>4500</v>
      </c>
      <c r="K349" s="209"/>
      <c r="L349" s="209">
        <f>K349+J349</f>
        <v>4500</v>
      </c>
      <c r="M349" s="209"/>
      <c r="N349" s="209">
        <f>M349+L349</f>
        <v>4500</v>
      </c>
      <c r="O349" s="209"/>
      <c r="P349" s="209">
        <f>O349+N349</f>
        <v>4500</v>
      </c>
    </row>
    <row r="350" spans="1:16" ht="13.5" thickBot="1">
      <c r="A350" s="25">
        <v>85203</v>
      </c>
      <c r="B350" s="50" t="s">
        <v>233</v>
      </c>
      <c r="C350" s="51"/>
      <c r="D350" s="58"/>
      <c r="E350" s="59"/>
      <c r="F350" s="54">
        <f>SUM(F351:F351)</f>
        <v>1000</v>
      </c>
      <c r="G350" s="85">
        <f>G365</f>
        <v>0</v>
      </c>
      <c r="H350" s="54">
        <f>SUM(H351:H351)</f>
        <v>1000</v>
      </c>
      <c r="I350" s="85">
        <f>I365</f>
        <v>0</v>
      </c>
      <c r="J350" s="54">
        <f aca="true" t="shared" si="88" ref="J350:P350">SUM(J351:J351)</f>
        <v>1000</v>
      </c>
      <c r="K350" s="54">
        <f t="shared" si="88"/>
        <v>0</v>
      </c>
      <c r="L350" s="54">
        <f t="shared" si="88"/>
        <v>1000</v>
      </c>
      <c r="M350" s="54">
        <f t="shared" si="88"/>
        <v>0</v>
      </c>
      <c r="N350" s="54">
        <f t="shared" si="88"/>
        <v>1000</v>
      </c>
      <c r="O350" s="54">
        <f t="shared" si="88"/>
        <v>0</v>
      </c>
      <c r="P350" s="54">
        <f t="shared" si="88"/>
        <v>1000</v>
      </c>
    </row>
    <row r="351" spans="1:16" ht="39" thickBot="1">
      <c r="A351" s="29"/>
      <c r="B351" s="187" t="s">
        <v>511</v>
      </c>
      <c r="C351" s="64" t="s">
        <v>666</v>
      </c>
      <c r="D351" s="32">
        <v>4300</v>
      </c>
      <c r="E351" s="65"/>
      <c r="F351" s="66">
        <v>1000</v>
      </c>
      <c r="G351" s="67"/>
      <c r="H351" s="66">
        <f>G351+F351</f>
        <v>1000</v>
      </c>
      <c r="I351" s="67"/>
      <c r="J351" s="66">
        <f>I351+H351</f>
        <v>1000</v>
      </c>
      <c r="K351" s="66"/>
      <c r="L351" s="66">
        <f>K351+J351</f>
        <v>1000</v>
      </c>
      <c r="M351" s="66"/>
      <c r="N351" s="66">
        <f>M351+L351</f>
        <v>1000</v>
      </c>
      <c r="O351" s="66"/>
      <c r="P351" s="66">
        <f>O351+N351</f>
        <v>1000</v>
      </c>
    </row>
    <row r="352" spans="1:16" s="184" customFormat="1" ht="13.5" thickBot="1">
      <c r="A352" s="25">
        <v>85295</v>
      </c>
      <c r="B352" s="50" t="s">
        <v>250</v>
      </c>
      <c r="C352" s="51"/>
      <c r="D352" s="58"/>
      <c r="E352" s="59"/>
      <c r="F352" s="54">
        <f aca="true" t="shared" si="89" ref="F352:L352">SUM(F353:F368)</f>
        <v>116160</v>
      </c>
      <c r="G352" s="54">
        <f t="shared" si="89"/>
        <v>0</v>
      </c>
      <c r="H352" s="54">
        <f t="shared" si="89"/>
        <v>116160</v>
      </c>
      <c r="I352" s="54">
        <f t="shared" si="89"/>
        <v>0</v>
      </c>
      <c r="J352" s="54">
        <f t="shared" si="89"/>
        <v>116160</v>
      </c>
      <c r="K352" s="54">
        <f t="shared" si="89"/>
        <v>0</v>
      </c>
      <c r="L352" s="54">
        <f t="shared" si="89"/>
        <v>116160</v>
      </c>
      <c r="M352" s="54">
        <f>SUM(M353:M368)</f>
        <v>0</v>
      </c>
      <c r="N352" s="54">
        <f>SUM(N353:N368)</f>
        <v>116160</v>
      </c>
      <c r="O352" s="54">
        <f>SUM(O353:O368)</f>
        <v>0</v>
      </c>
      <c r="P352" s="54">
        <f>SUM(P353:P368)</f>
        <v>116160</v>
      </c>
    </row>
    <row r="353" spans="1:16" ht="40.5" customHeight="1">
      <c r="A353" s="29"/>
      <c r="B353" s="107" t="s">
        <v>636</v>
      </c>
      <c r="C353" s="115" t="s">
        <v>667</v>
      </c>
      <c r="D353" s="32">
        <v>2820</v>
      </c>
      <c r="E353" s="65"/>
      <c r="F353" s="66">
        <v>35000</v>
      </c>
      <c r="G353" s="67"/>
      <c r="H353" s="66">
        <f aca="true" t="shared" si="90" ref="H353:H364">F353+G353</f>
        <v>35000</v>
      </c>
      <c r="I353" s="67"/>
      <c r="J353" s="66">
        <f aca="true" t="shared" si="91" ref="J353:J364">H353+I353</f>
        <v>35000</v>
      </c>
      <c r="K353" s="66"/>
      <c r="L353" s="66">
        <f aca="true" t="shared" si="92" ref="L353:L364">J353+K353</f>
        <v>35000</v>
      </c>
      <c r="M353" s="66"/>
      <c r="N353" s="66">
        <f aca="true" t="shared" si="93" ref="N353:N364">L353+M353</f>
        <v>35000</v>
      </c>
      <c r="O353" s="66"/>
      <c r="P353" s="66">
        <f aca="true" t="shared" si="94" ref="P353:P364">N353+O353</f>
        <v>35000</v>
      </c>
    </row>
    <row r="354" spans="1:16" ht="66.75" customHeight="1">
      <c r="A354" s="29"/>
      <c r="B354" s="69" t="s">
        <v>78</v>
      </c>
      <c r="C354" s="64" t="s">
        <v>668</v>
      </c>
      <c r="D354" s="32">
        <v>2820</v>
      </c>
      <c r="E354" s="65"/>
      <c r="F354" s="66">
        <v>10000</v>
      </c>
      <c r="G354" s="67"/>
      <c r="H354" s="66">
        <f t="shared" si="90"/>
        <v>10000</v>
      </c>
      <c r="I354" s="67"/>
      <c r="J354" s="66">
        <f t="shared" si="91"/>
        <v>10000</v>
      </c>
      <c r="K354" s="66"/>
      <c r="L354" s="66">
        <f t="shared" si="92"/>
        <v>10000</v>
      </c>
      <c r="M354" s="66"/>
      <c r="N354" s="66">
        <f t="shared" si="93"/>
        <v>10000</v>
      </c>
      <c r="O354" s="66"/>
      <c r="P354" s="66">
        <f t="shared" si="94"/>
        <v>10000</v>
      </c>
    </row>
    <row r="355" spans="1:16" ht="25.5" customHeight="1">
      <c r="A355" s="29"/>
      <c r="B355" s="69" t="s">
        <v>78</v>
      </c>
      <c r="C355" s="64" t="s">
        <v>669</v>
      </c>
      <c r="D355" s="32">
        <v>2820</v>
      </c>
      <c r="E355" s="65"/>
      <c r="F355" s="66">
        <v>6000</v>
      </c>
      <c r="G355" s="67"/>
      <c r="H355" s="66">
        <f t="shared" si="90"/>
        <v>6000</v>
      </c>
      <c r="I355" s="67"/>
      <c r="J355" s="66">
        <f t="shared" si="91"/>
        <v>6000</v>
      </c>
      <c r="K355" s="66"/>
      <c r="L355" s="66">
        <f t="shared" si="92"/>
        <v>6000</v>
      </c>
      <c r="M355" s="66"/>
      <c r="N355" s="66">
        <f t="shared" si="93"/>
        <v>6000</v>
      </c>
      <c r="O355" s="66"/>
      <c r="P355" s="66">
        <f t="shared" si="94"/>
        <v>6000</v>
      </c>
    </row>
    <row r="356" spans="1:16" ht="38.25">
      <c r="A356" s="29"/>
      <c r="B356" s="69" t="s">
        <v>78</v>
      </c>
      <c r="C356" s="64" t="s">
        <v>670</v>
      </c>
      <c r="D356" s="32">
        <v>2820</v>
      </c>
      <c r="E356" s="65"/>
      <c r="F356" s="66">
        <v>6000</v>
      </c>
      <c r="G356" s="67"/>
      <c r="H356" s="66">
        <f t="shared" si="90"/>
        <v>6000</v>
      </c>
      <c r="I356" s="67"/>
      <c r="J356" s="66">
        <f t="shared" si="91"/>
        <v>6000</v>
      </c>
      <c r="K356" s="66"/>
      <c r="L356" s="66">
        <f t="shared" si="92"/>
        <v>6000</v>
      </c>
      <c r="M356" s="66"/>
      <c r="N356" s="66">
        <f t="shared" si="93"/>
        <v>6000</v>
      </c>
      <c r="O356" s="66"/>
      <c r="P356" s="66">
        <f t="shared" si="94"/>
        <v>6000</v>
      </c>
    </row>
    <row r="357" spans="1:16" ht="38.25">
      <c r="A357" s="29"/>
      <c r="B357" s="69" t="s">
        <v>78</v>
      </c>
      <c r="C357" s="64" t="s">
        <v>671</v>
      </c>
      <c r="D357" s="32">
        <v>2830</v>
      </c>
      <c r="E357" s="65"/>
      <c r="F357" s="66">
        <v>5000</v>
      </c>
      <c r="G357" s="67"/>
      <c r="H357" s="66">
        <f t="shared" si="90"/>
        <v>5000</v>
      </c>
      <c r="I357" s="67"/>
      <c r="J357" s="66">
        <f t="shared" si="91"/>
        <v>5000</v>
      </c>
      <c r="K357" s="66"/>
      <c r="L357" s="66">
        <f t="shared" si="92"/>
        <v>5000</v>
      </c>
      <c r="M357" s="66"/>
      <c r="N357" s="66">
        <f t="shared" si="93"/>
        <v>5000</v>
      </c>
      <c r="O357" s="66"/>
      <c r="P357" s="66">
        <f t="shared" si="94"/>
        <v>5000</v>
      </c>
    </row>
    <row r="358" spans="1:16" ht="25.5">
      <c r="A358" s="29"/>
      <c r="B358" s="69" t="s">
        <v>78</v>
      </c>
      <c r="C358" s="64" t="s">
        <v>672</v>
      </c>
      <c r="D358" s="32">
        <v>2820</v>
      </c>
      <c r="E358" s="65"/>
      <c r="F358" s="66">
        <v>3000</v>
      </c>
      <c r="G358" s="67"/>
      <c r="H358" s="66">
        <f t="shared" si="90"/>
        <v>3000</v>
      </c>
      <c r="I358" s="67"/>
      <c r="J358" s="66">
        <f t="shared" si="91"/>
        <v>3000</v>
      </c>
      <c r="K358" s="66"/>
      <c r="L358" s="66">
        <f t="shared" si="92"/>
        <v>3000</v>
      </c>
      <c r="M358" s="66"/>
      <c r="N358" s="66">
        <f t="shared" si="93"/>
        <v>3000</v>
      </c>
      <c r="O358" s="66"/>
      <c r="P358" s="66">
        <f t="shared" si="94"/>
        <v>3000</v>
      </c>
    </row>
    <row r="359" spans="1:16" ht="38.25">
      <c r="A359" s="29"/>
      <c r="B359" s="69" t="s">
        <v>121</v>
      </c>
      <c r="C359" s="64" t="s">
        <v>673</v>
      </c>
      <c r="D359" s="32">
        <v>2820</v>
      </c>
      <c r="E359" s="65"/>
      <c r="F359" s="66">
        <v>4500</v>
      </c>
      <c r="G359" s="67"/>
      <c r="H359" s="66">
        <f t="shared" si="90"/>
        <v>4500</v>
      </c>
      <c r="I359" s="67"/>
      <c r="J359" s="66">
        <f t="shared" si="91"/>
        <v>4500</v>
      </c>
      <c r="K359" s="66"/>
      <c r="L359" s="66">
        <f t="shared" si="92"/>
        <v>4500</v>
      </c>
      <c r="M359" s="66"/>
      <c r="N359" s="66">
        <f t="shared" si="93"/>
        <v>4500</v>
      </c>
      <c r="O359" s="66"/>
      <c r="P359" s="66">
        <f t="shared" si="94"/>
        <v>4500</v>
      </c>
    </row>
    <row r="360" spans="1:16" ht="25.5">
      <c r="A360" s="109"/>
      <c r="B360" s="565" t="s">
        <v>121</v>
      </c>
      <c r="C360" s="520" t="s">
        <v>674</v>
      </c>
      <c r="D360" s="157">
        <v>2820</v>
      </c>
      <c r="E360" s="158"/>
      <c r="F360" s="112">
        <v>4000</v>
      </c>
      <c r="G360" s="149"/>
      <c r="H360" s="112">
        <f t="shared" si="90"/>
        <v>4000</v>
      </c>
      <c r="I360" s="149"/>
      <c r="J360" s="112">
        <f t="shared" si="91"/>
        <v>4000</v>
      </c>
      <c r="K360" s="112"/>
      <c r="L360" s="112">
        <f t="shared" si="92"/>
        <v>4000</v>
      </c>
      <c r="M360" s="112"/>
      <c r="N360" s="112">
        <f t="shared" si="93"/>
        <v>4000</v>
      </c>
      <c r="O360" s="112"/>
      <c r="P360" s="112">
        <f t="shared" si="94"/>
        <v>4000</v>
      </c>
    </row>
    <row r="361" spans="1:16" ht="38.25">
      <c r="A361" s="29"/>
      <c r="B361" s="107" t="s">
        <v>693</v>
      </c>
      <c r="C361" s="64" t="s">
        <v>675</v>
      </c>
      <c r="D361" s="32">
        <v>2820</v>
      </c>
      <c r="E361" s="65"/>
      <c r="F361" s="66">
        <v>8000</v>
      </c>
      <c r="G361" s="67"/>
      <c r="H361" s="66">
        <f t="shared" si="90"/>
        <v>8000</v>
      </c>
      <c r="I361" s="67"/>
      <c r="J361" s="66">
        <f t="shared" si="91"/>
        <v>8000</v>
      </c>
      <c r="K361" s="66"/>
      <c r="L361" s="66">
        <f t="shared" si="92"/>
        <v>8000</v>
      </c>
      <c r="M361" s="66"/>
      <c r="N361" s="66">
        <f t="shared" si="93"/>
        <v>8000</v>
      </c>
      <c r="O361" s="66"/>
      <c r="P361" s="66">
        <f t="shared" si="94"/>
        <v>8000</v>
      </c>
    </row>
    <row r="362" spans="1:16" ht="25.5">
      <c r="A362" s="29"/>
      <c r="B362" s="107" t="s">
        <v>119</v>
      </c>
      <c r="C362" s="64" t="s">
        <v>676</v>
      </c>
      <c r="D362" s="32">
        <v>2820</v>
      </c>
      <c r="E362" s="65"/>
      <c r="F362" s="66">
        <v>2000</v>
      </c>
      <c r="G362" s="67"/>
      <c r="H362" s="66">
        <f t="shared" si="90"/>
        <v>2000</v>
      </c>
      <c r="I362" s="67"/>
      <c r="J362" s="66">
        <f t="shared" si="91"/>
        <v>2000</v>
      </c>
      <c r="K362" s="66"/>
      <c r="L362" s="66">
        <f t="shared" si="92"/>
        <v>2000</v>
      </c>
      <c r="M362" s="66"/>
      <c r="N362" s="66">
        <f t="shared" si="93"/>
        <v>2000</v>
      </c>
      <c r="O362" s="66"/>
      <c r="P362" s="66">
        <f t="shared" si="94"/>
        <v>2000</v>
      </c>
    </row>
    <row r="363" spans="1:16" ht="25.5">
      <c r="A363" s="29"/>
      <c r="B363" s="107" t="s">
        <v>122</v>
      </c>
      <c r="C363" s="64" t="s">
        <v>677</v>
      </c>
      <c r="D363" s="32">
        <v>2820</v>
      </c>
      <c r="E363" s="65"/>
      <c r="F363" s="66">
        <v>2250</v>
      </c>
      <c r="G363" s="67"/>
      <c r="H363" s="66">
        <f t="shared" si="90"/>
        <v>2250</v>
      </c>
      <c r="I363" s="67"/>
      <c r="J363" s="66">
        <f t="shared" si="91"/>
        <v>2250</v>
      </c>
      <c r="K363" s="66"/>
      <c r="L363" s="66">
        <f t="shared" si="92"/>
        <v>2250</v>
      </c>
      <c r="M363" s="66"/>
      <c r="N363" s="66">
        <f t="shared" si="93"/>
        <v>2250</v>
      </c>
      <c r="O363" s="66"/>
      <c r="P363" s="66">
        <f t="shared" si="94"/>
        <v>2250</v>
      </c>
    </row>
    <row r="364" spans="1:16" ht="38.25">
      <c r="A364" s="29"/>
      <c r="B364" s="107" t="s">
        <v>697</v>
      </c>
      <c r="C364" s="64" t="s">
        <v>675</v>
      </c>
      <c r="D364" s="32">
        <v>2830</v>
      </c>
      <c r="E364" s="65"/>
      <c r="F364" s="66">
        <v>4000</v>
      </c>
      <c r="G364" s="67"/>
      <c r="H364" s="66">
        <f t="shared" si="90"/>
        <v>4000</v>
      </c>
      <c r="I364" s="67"/>
      <c r="J364" s="66">
        <f t="shared" si="91"/>
        <v>4000</v>
      </c>
      <c r="K364" s="66"/>
      <c r="L364" s="66">
        <f t="shared" si="92"/>
        <v>4000</v>
      </c>
      <c r="M364" s="66"/>
      <c r="N364" s="66">
        <f t="shared" si="93"/>
        <v>4000</v>
      </c>
      <c r="O364" s="66"/>
      <c r="P364" s="66">
        <f t="shared" si="94"/>
        <v>4000</v>
      </c>
    </row>
    <row r="365" spans="1:16" ht="51">
      <c r="A365" s="29"/>
      <c r="B365" s="64" t="s">
        <v>86</v>
      </c>
      <c r="C365" s="64" t="s">
        <v>678</v>
      </c>
      <c r="D365" s="32">
        <v>2820</v>
      </c>
      <c r="E365" s="65"/>
      <c r="F365" s="66">
        <v>2000</v>
      </c>
      <c r="G365" s="67"/>
      <c r="H365" s="66">
        <f>G365+F365</f>
        <v>2000</v>
      </c>
      <c r="I365" s="67"/>
      <c r="J365" s="66">
        <f>I365+H365</f>
        <v>2000</v>
      </c>
      <c r="K365" s="66"/>
      <c r="L365" s="66">
        <f>K365+J365</f>
        <v>2000</v>
      </c>
      <c r="M365" s="66"/>
      <c r="N365" s="66">
        <f>M365+L365</f>
        <v>2000</v>
      </c>
      <c r="O365" s="66"/>
      <c r="P365" s="66">
        <f>O365+N365</f>
        <v>2000</v>
      </c>
    </row>
    <row r="366" spans="1:16" ht="40.5" customHeight="1">
      <c r="A366" s="29"/>
      <c r="B366" s="107" t="s">
        <v>679</v>
      </c>
      <c r="C366" s="64" t="s">
        <v>4</v>
      </c>
      <c r="D366" s="32">
        <v>2820</v>
      </c>
      <c r="E366" s="65"/>
      <c r="F366" s="66">
        <v>2000</v>
      </c>
      <c r="G366" s="67"/>
      <c r="H366" s="66">
        <f>F366+G366</f>
        <v>2000</v>
      </c>
      <c r="I366" s="67"/>
      <c r="J366" s="66">
        <f>H366+I366</f>
        <v>2000</v>
      </c>
      <c r="K366" s="66"/>
      <c r="L366" s="66">
        <f>J366+K366</f>
        <v>2000</v>
      </c>
      <c r="M366" s="66"/>
      <c r="N366" s="66">
        <f>L366+M366</f>
        <v>2000</v>
      </c>
      <c r="O366" s="66"/>
      <c r="P366" s="66">
        <f>N366+O366</f>
        <v>2000</v>
      </c>
    </row>
    <row r="367" spans="1:16" ht="35.25" customHeight="1">
      <c r="A367" s="29"/>
      <c r="B367" s="107" t="s">
        <v>363</v>
      </c>
      <c r="C367" s="64" t="s">
        <v>5</v>
      </c>
      <c r="D367" s="32">
        <v>2820</v>
      </c>
      <c r="E367" s="65"/>
      <c r="F367" s="66">
        <v>2410</v>
      </c>
      <c r="G367" s="67"/>
      <c r="H367" s="66">
        <f>F367+G367</f>
        <v>2410</v>
      </c>
      <c r="I367" s="67"/>
      <c r="J367" s="66">
        <f>H367+I367</f>
        <v>2410</v>
      </c>
      <c r="K367" s="66"/>
      <c r="L367" s="66">
        <f>J367+K367</f>
        <v>2410</v>
      </c>
      <c r="M367" s="66"/>
      <c r="N367" s="66">
        <f>L367+M367</f>
        <v>2410</v>
      </c>
      <c r="O367" s="66"/>
      <c r="P367" s="66">
        <f>N367+O367</f>
        <v>2410</v>
      </c>
    </row>
    <row r="368" spans="1:16" ht="39" thickBot="1">
      <c r="A368" s="29"/>
      <c r="B368" s="107" t="s">
        <v>6</v>
      </c>
      <c r="C368" s="162" t="s">
        <v>7</v>
      </c>
      <c r="D368" s="32">
        <v>2830</v>
      </c>
      <c r="E368" s="65"/>
      <c r="F368" s="66">
        <v>20000</v>
      </c>
      <c r="G368" s="67"/>
      <c r="H368" s="66">
        <f>F368+G368</f>
        <v>20000</v>
      </c>
      <c r="I368" s="67"/>
      <c r="J368" s="66">
        <f>H368+I368</f>
        <v>20000</v>
      </c>
      <c r="K368" s="66"/>
      <c r="L368" s="66">
        <f>J368+K368</f>
        <v>20000</v>
      </c>
      <c r="M368" s="66"/>
      <c r="N368" s="66">
        <f>L368+M368</f>
        <v>20000</v>
      </c>
      <c r="O368" s="66"/>
      <c r="P368" s="66">
        <f>N368+O368</f>
        <v>20000</v>
      </c>
    </row>
    <row r="369" spans="1:16" ht="15" customHeight="1" thickBot="1">
      <c r="A369" s="25">
        <v>853</v>
      </c>
      <c r="B369" s="580" t="s">
        <v>8</v>
      </c>
      <c r="C369" s="567"/>
      <c r="D369" s="58"/>
      <c r="E369" s="59"/>
      <c r="F369" s="54">
        <f>F371</f>
        <v>18000</v>
      </c>
      <c r="G369" s="85">
        <f aca="true" t="shared" si="95" ref="G369:P369">G370</f>
        <v>0</v>
      </c>
      <c r="H369" s="54">
        <f t="shared" si="95"/>
        <v>18000</v>
      </c>
      <c r="I369" s="85">
        <f t="shared" si="95"/>
        <v>0</v>
      </c>
      <c r="J369" s="54">
        <f t="shared" si="95"/>
        <v>18000</v>
      </c>
      <c r="K369" s="54">
        <f t="shared" si="95"/>
        <v>0</v>
      </c>
      <c r="L369" s="54">
        <f t="shared" si="95"/>
        <v>18000</v>
      </c>
      <c r="M369" s="54">
        <f t="shared" si="95"/>
        <v>0</v>
      </c>
      <c r="N369" s="54">
        <f t="shared" si="95"/>
        <v>18000</v>
      </c>
      <c r="O369" s="54">
        <f t="shared" si="95"/>
        <v>0</v>
      </c>
      <c r="P369" s="54">
        <f t="shared" si="95"/>
        <v>18000</v>
      </c>
    </row>
    <row r="370" spans="1:16" ht="15" customHeight="1" thickBot="1">
      <c r="A370" s="25">
        <v>85305</v>
      </c>
      <c r="B370" s="50" t="s">
        <v>234</v>
      </c>
      <c r="C370" s="116"/>
      <c r="D370" s="58"/>
      <c r="E370" s="59"/>
      <c r="F370" s="54">
        <f>F371</f>
        <v>18000</v>
      </c>
      <c r="G370" s="85">
        <f>G371</f>
        <v>0</v>
      </c>
      <c r="H370" s="54">
        <f>SUM(H371)</f>
        <v>18000</v>
      </c>
      <c r="I370" s="85">
        <f>SUM(I371:I379)</f>
        <v>0</v>
      </c>
      <c r="J370" s="54">
        <f aca="true" t="shared" si="96" ref="J370:P370">SUM(J371)</f>
        <v>18000</v>
      </c>
      <c r="K370" s="54">
        <f t="shared" si="96"/>
        <v>0</v>
      </c>
      <c r="L370" s="54">
        <f t="shared" si="96"/>
        <v>18000</v>
      </c>
      <c r="M370" s="54">
        <f t="shared" si="96"/>
        <v>0</v>
      </c>
      <c r="N370" s="54">
        <f t="shared" si="96"/>
        <v>18000</v>
      </c>
      <c r="O370" s="54">
        <f t="shared" si="96"/>
        <v>0</v>
      </c>
      <c r="P370" s="54">
        <f t="shared" si="96"/>
        <v>18000</v>
      </c>
    </row>
    <row r="371" spans="1:16" s="517" customFormat="1" ht="31.5" customHeight="1" thickBot="1">
      <c r="A371" s="211"/>
      <c r="B371" s="212" t="s">
        <v>86</v>
      </c>
      <c r="C371" s="204" t="s">
        <v>9</v>
      </c>
      <c r="D371" s="213">
        <v>4300</v>
      </c>
      <c r="E371" s="214"/>
      <c r="F371" s="215">
        <v>18000</v>
      </c>
      <c r="G371" s="216">
        <f>G370</f>
        <v>0</v>
      </c>
      <c r="H371" s="215">
        <f>G371+F371</f>
        <v>18000</v>
      </c>
      <c r="I371" s="216"/>
      <c r="J371" s="215">
        <f>I371+H371</f>
        <v>18000</v>
      </c>
      <c r="K371" s="215"/>
      <c r="L371" s="215">
        <f>K371+J371</f>
        <v>18000</v>
      </c>
      <c r="M371" s="215"/>
      <c r="N371" s="215">
        <f>M371+L371</f>
        <v>18000</v>
      </c>
      <c r="O371" s="215"/>
      <c r="P371" s="215">
        <f>O371+N371</f>
        <v>18000</v>
      </c>
    </row>
    <row r="372" spans="1:16" s="184" customFormat="1" ht="15" customHeight="1" thickBot="1">
      <c r="A372" s="25">
        <v>854</v>
      </c>
      <c r="B372" s="580" t="s">
        <v>565</v>
      </c>
      <c r="C372" s="567"/>
      <c r="D372" s="58"/>
      <c r="E372" s="59"/>
      <c r="F372" s="54">
        <f aca="true" t="shared" si="97" ref="F372:P372">F373</f>
        <v>73300</v>
      </c>
      <c r="G372" s="85">
        <f t="shared" si="97"/>
        <v>0</v>
      </c>
      <c r="H372" s="54">
        <f t="shared" si="97"/>
        <v>73300</v>
      </c>
      <c r="I372" s="85">
        <f t="shared" si="97"/>
        <v>0</v>
      </c>
      <c r="J372" s="54">
        <f t="shared" si="97"/>
        <v>73300</v>
      </c>
      <c r="K372" s="54">
        <f t="shared" si="97"/>
        <v>0</v>
      </c>
      <c r="L372" s="54">
        <f t="shared" si="97"/>
        <v>73300</v>
      </c>
      <c r="M372" s="54">
        <f t="shared" si="97"/>
        <v>0</v>
      </c>
      <c r="N372" s="54">
        <f t="shared" si="97"/>
        <v>73300</v>
      </c>
      <c r="O372" s="54">
        <f t="shared" si="97"/>
        <v>0</v>
      </c>
      <c r="P372" s="54">
        <f t="shared" si="97"/>
        <v>73300</v>
      </c>
    </row>
    <row r="373" spans="1:16" ht="16.5" customHeight="1" thickBot="1">
      <c r="A373" s="27">
        <v>85407</v>
      </c>
      <c r="B373" s="584" t="s">
        <v>10</v>
      </c>
      <c r="C373" s="592"/>
      <c r="D373" s="52"/>
      <c r="E373" s="53"/>
      <c r="F373" s="163">
        <f aca="true" t="shared" si="98" ref="F373:L373">SUM(F374:F388)</f>
        <v>73300</v>
      </c>
      <c r="G373" s="164">
        <f t="shared" si="98"/>
        <v>0</v>
      </c>
      <c r="H373" s="163">
        <f t="shared" si="98"/>
        <v>73300</v>
      </c>
      <c r="I373" s="164">
        <f t="shared" si="98"/>
        <v>0</v>
      </c>
      <c r="J373" s="163">
        <f t="shared" si="98"/>
        <v>73300</v>
      </c>
      <c r="K373" s="163">
        <f t="shared" si="98"/>
        <v>0</v>
      </c>
      <c r="L373" s="163">
        <f t="shared" si="98"/>
        <v>73300</v>
      </c>
      <c r="M373" s="163">
        <f>SUM(M374:M388)</f>
        <v>0</v>
      </c>
      <c r="N373" s="163">
        <f>SUM(N374:N388)</f>
        <v>73300</v>
      </c>
      <c r="O373" s="163">
        <f>SUM(O374:O388)</f>
        <v>0</v>
      </c>
      <c r="P373" s="163">
        <f>SUM(P374:P388)</f>
        <v>73300</v>
      </c>
    </row>
    <row r="374" spans="1:16" s="517" customFormat="1" ht="25.5">
      <c r="A374" s="153"/>
      <c r="B374" s="175" t="s">
        <v>486</v>
      </c>
      <c r="C374" s="194" t="s">
        <v>11</v>
      </c>
      <c r="D374" s="144">
        <v>4240</v>
      </c>
      <c r="E374" s="218"/>
      <c r="F374" s="219">
        <v>500</v>
      </c>
      <c r="G374" s="220"/>
      <c r="H374" s="221">
        <f aca="true" t="shared" si="99" ref="H374:H388">G374+F374</f>
        <v>500</v>
      </c>
      <c r="I374" s="220"/>
      <c r="J374" s="221">
        <f aca="true" t="shared" si="100" ref="J374:J388">I374+H374</f>
        <v>500</v>
      </c>
      <c r="K374" s="221"/>
      <c r="L374" s="221">
        <f aca="true" t="shared" si="101" ref="L374:L388">K374+J374</f>
        <v>500</v>
      </c>
      <c r="M374" s="221"/>
      <c r="N374" s="221">
        <f aca="true" t="shared" si="102" ref="N374:N388">M374+L374</f>
        <v>500</v>
      </c>
      <c r="O374" s="221"/>
      <c r="P374" s="221">
        <f aca="true" t="shared" si="103" ref="P374:P388">O374+N374</f>
        <v>500</v>
      </c>
    </row>
    <row r="375" spans="1:16" s="517" customFormat="1" ht="25.5">
      <c r="A375" s="153"/>
      <c r="B375" s="175" t="s">
        <v>486</v>
      </c>
      <c r="C375" s="64" t="s">
        <v>12</v>
      </c>
      <c r="D375" s="144">
        <v>4300</v>
      </c>
      <c r="E375" s="218"/>
      <c r="F375" s="221">
        <v>1500</v>
      </c>
      <c r="G375" s="220"/>
      <c r="H375" s="221">
        <f t="shared" si="99"/>
        <v>1500</v>
      </c>
      <c r="I375" s="220"/>
      <c r="J375" s="221">
        <f t="shared" si="100"/>
        <v>1500</v>
      </c>
      <c r="K375" s="221"/>
      <c r="L375" s="221">
        <f t="shared" si="101"/>
        <v>1500</v>
      </c>
      <c r="M375" s="221"/>
      <c r="N375" s="221">
        <f t="shared" si="102"/>
        <v>1500</v>
      </c>
      <c r="O375" s="221"/>
      <c r="P375" s="221">
        <f t="shared" si="103"/>
        <v>1500</v>
      </c>
    </row>
    <row r="376" spans="1:16" s="518" customFormat="1" ht="25.5">
      <c r="A376" s="222"/>
      <c r="B376" s="223" t="s">
        <v>489</v>
      </c>
      <c r="C376" s="64" t="s">
        <v>13</v>
      </c>
      <c r="D376" s="144">
        <v>4300</v>
      </c>
      <c r="E376" s="153"/>
      <c r="F376" s="221">
        <v>9000</v>
      </c>
      <c r="G376" s="220"/>
      <c r="H376" s="221">
        <f t="shared" si="99"/>
        <v>9000</v>
      </c>
      <c r="I376" s="220"/>
      <c r="J376" s="221">
        <f t="shared" si="100"/>
        <v>9000</v>
      </c>
      <c r="K376" s="221"/>
      <c r="L376" s="221">
        <f t="shared" si="101"/>
        <v>9000</v>
      </c>
      <c r="M376" s="221"/>
      <c r="N376" s="221">
        <f t="shared" si="102"/>
        <v>9000</v>
      </c>
      <c r="O376" s="221"/>
      <c r="P376" s="221">
        <f t="shared" si="103"/>
        <v>9000</v>
      </c>
    </row>
    <row r="377" spans="1:16" s="519" customFormat="1" ht="25.5">
      <c r="A377" s="153"/>
      <c r="B377" s="223" t="s">
        <v>489</v>
      </c>
      <c r="C377" s="64" t="s">
        <v>14</v>
      </c>
      <c r="D377" s="144">
        <v>4300</v>
      </c>
      <c r="E377" s="218"/>
      <c r="F377" s="221">
        <v>7000</v>
      </c>
      <c r="G377" s="220"/>
      <c r="H377" s="221">
        <f t="shared" si="99"/>
        <v>7000</v>
      </c>
      <c r="I377" s="220"/>
      <c r="J377" s="221">
        <f t="shared" si="100"/>
        <v>7000</v>
      </c>
      <c r="K377" s="221"/>
      <c r="L377" s="221">
        <f t="shared" si="101"/>
        <v>7000</v>
      </c>
      <c r="M377" s="221"/>
      <c r="N377" s="221">
        <f t="shared" si="102"/>
        <v>7000</v>
      </c>
      <c r="O377" s="221"/>
      <c r="P377" s="221">
        <f t="shared" si="103"/>
        <v>7000</v>
      </c>
    </row>
    <row r="378" spans="1:16" s="519" customFormat="1" ht="25.5">
      <c r="A378" s="153"/>
      <c r="B378" s="223" t="s">
        <v>492</v>
      </c>
      <c r="C378" s="64" t="s">
        <v>15</v>
      </c>
      <c r="D378" s="144">
        <v>4240</v>
      </c>
      <c r="E378" s="218"/>
      <c r="F378" s="221">
        <v>1000</v>
      </c>
      <c r="G378" s="220"/>
      <c r="H378" s="221">
        <f t="shared" si="99"/>
        <v>1000</v>
      </c>
      <c r="I378" s="220"/>
      <c r="J378" s="221">
        <f t="shared" si="100"/>
        <v>1000</v>
      </c>
      <c r="K378" s="221"/>
      <c r="L378" s="221">
        <f t="shared" si="101"/>
        <v>1000</v>
      </c>
      <c r="M378" s="221"/>
      <c r="N378" s="221">
        <f t="shared" si="102"/>
        <v>1000</v>
      </c>
      <c r="O378" s="221"/>
      <c r="P378" s="221">
        <f t="shared" si="103"/>
        <v>1000</v>
      </c>
    </row>
    <row r="379" spans="1:16" s="519" customFormat="1" ht="25.5">
      <c r="A379" s="153"/>
      <c r="B379" s="223" t="s">
        <v>492</v>
      </c>
      <c r="C379" s="64" t="s">
        <v>16</v>
      </c>
      <c r="D379" s="144">
        <v>4300</v>
      </c>
      <c r="E379" s="218"/>
      <c r="F379" s="221">
        <v>3000</v>
      </c>
      <c r="G379" s="220"/>
      <c r="H379" s="221">
        <f t="shared" si="99"/>
        <v>3000</v>
      </c>
      <c r="I379" s="220"/>
      <c r="J379" s="221">
        <f t="shared" si="100"/>
        <v>3000</v>
      </c>
      <c r="K379" s="221"/>
      <c r="L379" s="221">
        <f t="shared" si="101"/>
        <v>3000</v>
      </c>
      <c r="M379" s="221"/>
      <c r="N379" s="221">
        <f t="shared" si="102"/>
        <v>3000</v>
      </c>
      <c r="O379" s="221"/>
      <c r="P379" s="221">
        <f t="shared" si="103"/>
        <v>3000</v>
      </c>
    </row>
    <row r="380" spans="1:16" s="519" customFormat="1" ht="25.5">
      <c r="A380" s="153"/>
      <c r="B380" s="223" t="s">
        <v>492</v>
      </c>
      <c r="C380" s="64" t="s">
        <v>13</v>
      </c>
      <c r="D380" s="144">
        <v>4300</v>
      </c>
      <c r="E380" s="218"/>
      <c r="F380" s="221">
        <v>11000</v>
      </c>
      <c r="G380" s="220"/>
      <c r="H380" s="221">
        <f t="shared" si="99"/>
        <v>11000</v>
      </c>
      <c r="I380" s="220"/>
      <c r="J380" s="221">
        <f t="shared" si="100"/>
        <v>11000</v>
      </c>
      <c r="K380" s="221"/>
      <c r="L380" s="221">
        <f t="shared" si="101"/>
        <v>11000</v>
      </c>
      <c r="M380" s="221"/>
      <c r="N380" s="221">
        <f t="shared" si="102"/>
        <v>11000</v>
      </c>
      <c r="O380" s="221"/>
      <c r="P380" s="221">
        <f t="shared" si="103"/>
        <v>11000</v>
      </c>
    </row>
    <row r="381" spans="1:16" s="519" customFormat="1" ht="25.5">
      <c r="A381" s="153"/>
      <c r="B381" s="223" t="s">
        <v>499</v>
      </c>
      <c r="C381" s="64" t="s">
        <v>13</v>
      </c>
      <c r="D381" s="144">
        <v>4300</v>
      </c>
      <c r="E381" s="218"/>
      <c r="F381" s="221">
        <v>5000</v>
      </c>
      <c r="G381" s="220"/>
      <c r="H381" s="221">
        <f t="shared" si="99"/>
        <v>5000</v>
      </c>
      <c r="I381" s="220"/>
      <c r="J381" s="221">
        <f t="shared" si="100"/>
        <v>5000</v>
      </c>
      <c r="K381" s="221"/>
      <c r="L381" s="221">
        <f t="shared" si="101"/>
        <v>5000</v>
      </c>
      <c r="M381" s="221"/>
      <c r="N381" s="221">
        <f t="shared" si="102"/>
        <v>5000</v>
      </c>
      <c r="O381" s="221"/>
      <c r="P381" s="221">
        <f t="shared" si="103"/>
        <v>5000</v>
      </c>
    </row>
    <row r="382" spans="1:16" s="519" customFormat="1" ht="25.5">
      <c r="A382" s="153"/>
      <c r="B382" s="223" t="s">
        <v>499</v>
      </c>
      <c r="C382" s="64" t="s">
        <v>16</v>
      </c>
      <c r="D382" s="144">
        <v>4300</v>
      </c>
      <c r="E382" s="218"/>
      <c r="F382" s="221">
        <v>3000</v>
      </c>
      <c r="G382" s="220"/>
      <c r="H382" s="221">
        <f t="shared" si="99"/>
        <v>3000</v>
      </c>
      <c r="I382" s="220"/>
      <c r="J382" s="221">
        <f t="shared" si="100"/>
        <v>3000</v>
      </c>
      <c r="K382" s="221"/>
      <c r="L382" s="221">
        <f t="shared" si="101"/>
        <v>3000</v>
      </c>
      <c r="M382" s="221"/>
      <c r="N382" s="221">
        <f t="shared" si="102"/>
        <v>3000</v>
      </c>
      <c r="O382" s="221"/>
      <c r="P382" s="221">
        <f t="shared" si="103"/>
        <v>3000</v>
      </c>
    </row>
    <row r="383" spans="1:16" s="519" customFormat="1" ht="25.5">
      <c r="A383" s="153"/>
      <c r="B383" s="223" t="s">
        <v>499</v>
      </c>
      <c r="C383" s="64" t="s">
        <v>15</v>
      </c>
      <c r="D383" s="144">
        <v>4300</v>
      </c>
      <c r="E383" s="218"/>
      <c r="F383" s="221">
        <v>1000</v>
      </c>
      <c r="G383" s="220"/>
      <c r="H383" s="221">
        <f t="shared" si="99"/>
        <v>1000</v>
      </c>
      <c r="I383" s="220"/>
      <c r="J383" s="221">
        <f t="shared" si="100"/>
        <v>1000</v>
      </c>
      <c r="K383" s="221"/>
      <c r="L383" s="221">
        <f t="shared" si="101"/>
        <v>1000</v>
      </c>
      <c r="M383" s="221"/>
      <c r="N383" s="221">
        <f t="shared" si="102"/>
        <v>1000</v>
      </c>
      <c r="O383" s="221"/>
      <c r="P383" s="221">
        <f t="shared" si="103"/>
        <v>1000</v>
      </c>
    </row>
    <row r="384" spans="1:16" s="519" customFormat="1" ht="25.5">
      <c r="A384" s="153"/>
      <c r="B384" s="223" t="s">
        <v>493</v>
      </c>
      <c r="C384" s="64" t="s">
        <v>15</v>
      </c>
      <c r="D384" s="144">
        <v>4240</v>
      </c>
      <c r="E384" s="218"/>
      <c r="F384" s="221">
        <v>3000</v>
      </c>
      <c r="G384" s="220"/>
      <c r="H384" s="221">
        <f t="shared" si="99"/>
        <v>3000</v>
      </c>
      <c r="I384" s="220"/>
      <c r="J384" s="221">
        <f t="shared" si="100"/>
        <v>3000</v>
      </c>
      <c r="K384" s="221"/>
      <c r="L384" s="221">
        <f t="shared" si="101"/>
        <v>3000</v>
      </c>
      <c r="M384" s="221"/>
      <c r="N384" s="221">
        <f t="shared" si="102"/>
        <v>3000</v>
      </c>
      <c r="O384" s="221"/>
      <c r="P384" s="221">
        <f t="shared" si="103"/>
        <v>3000</v>
      </c>
    </row>
    <row r="385" spans="1:16" s="519" customFormat="1" ht="25.5">
      <c r="A385" s="153"/>
      <c r="B385" s="223" t="s">
        <v>493</v>
      </c>
      <c r="C385" s="64" t="s">
        <v>16</v>
      </c>
      <c r="D385" s="144">
        <v>4300</v>
      </c>
      <c r="E385" s="218"/>
      <c r="F385" s="221">
        <v>6000</v>
      </c>
      <c r="G385" s="220"/>
      <c r="H385" s="221">
        <f t="shared" si="99"/>
        <v>6000</v>
      </c>
      <c r="I385" s="220"/>
      <c r="J385" s="221">
        <f t="shared" si="100"/>
        <v>6000</v>
      </c>
      <c r="K385" s="221"/>
      <c r="L385" s="221">
        <f t="shared" si="101"/>
        <v>6000</v>
      </c>
      <c r="M385" s="221"/>
      <c r="N385" s="221">
        <f t="shared" si="102"/>
        <v>6000</v>
      </c>
      <c r="O385" s="221"/>
      <c r="P385" s="221">
        <f t="shared" si="103"/>
        <v>6000</v>
      </c>
    </row>
    <row r="386" spans="1:16" s="519" customFormat="1" ht="25.5">
      <c r="A386" s="153"/>
      <c r="B386" s="223" t="s">
        <v>493</v>
      </c>
      <c r="C386" s="64" t="s">
        <v>17</v>
      </c>
      <c r="D386" s="144">
        <v>4300</v>
      </c>
      <c r="E386" s="218"/>
      <c r="F386" s="221">
        <v>2500</v>
      </c>
      <c r="G386" s="220"/>
      <c r="H386" s="221">
        <f t="shared" si="99"/>
        <v>2500</v>
      </c>
      <c r="I386" s="220"/>
      <c r="J386" s="221">
        <f t="shared" si="100"/>
        <v>2500</v>
      </c>
      <c r="K386" s="221"/>
      <c r="L386" s="221">
        <f t="shared" si="101"/>
        <v>2500</v>
      </c>
      <c r="M386" s="221"/>
      <c r="N386" s="221">
        <f t="shared" si="102"/>
        <v>2500</v>
      </c>
      <c r="O386" s="221"/>
      <c r="P386" s="221">
        <f t="shared" si="103"/>
        <v>2500</v>
      </c>
    </row>
    <row r="387" spans="1:16" s="519" customFormat="1" ht="25.5">
      <c r="A387" s="153"/>
      <c r="B387" s="223" t="s">
        <v>493</v>
      </c>
      <c r="C387" s="64" t="s">
        <v>13</v>
      </c>
      <c r="D387" s="144">
        <v>4300</v>
      </c>
      <c r="E387" s="218"/>
      <c r="F387" s="221">
        <f>14000+1800</f>
        <v>15800</v>
      </c>
      <c r="G387" s="220"/>
      <c r="H387" s="221">
        <f t="shared" si="99"/>
        <v>15800</v>
      </c>
      <c r="I387" s="220"/>
      <c r="J387" s="221">
        <f t="shared" si="100"/>
        <v>15800</v>
      </c>
      <c r="K387" s="221"/>
      <c r="L387" s="221">
        <f t="shared" si="101"/>
        <v>15800</v>
      </c>
      <c r="M387" s="221"/>
      <c r="N387" s="221">
        <f t="shared" si="102"/>
        <v>15800</v>
      </c>
      <c r="O387" s="221"/>
      <c r="P387" s="221">
        <f t="shared" si="103"/>
        <v>15800</v>
      </c>
    </row>
    <row r="388" spans="1:16" s="519" customFormat="1" ht="26.25" thickBot="1">
      <c r="A388" s="524"/>
      <c r="B388" s="525" t="s">
        <v>107</v>
      </c>
      <c r="C388" s="520" t="s">
        <v>18</v>
      </c>
      <c r="D388" s="283">
        <v>4300</v>
      </c>
      <c r="E388" s="526"/>
      <c r="F388" s="527">
        <v>4000</v>
      </c>
      <c r="G388" s="528"/>
      <c r="H388" s="527">
        <f t="shared" si="99"/>
        <v>4000</v>
      </c>
      <c r="I388" s="528"/>
      <c r="J388" s="527">
        <f t="shared" si="100"/>
        <v>4000</v>
      </c>
      <c r="K388" s="527"/>
      <c r="L388" s="527">
        <f t="shared" si="101"/>
        <v>4000</v>
      </c>
      <c r="M388" s="527"/>
      <c r="N388" s="527">
        <f t="shared" si="102"/>
        <v>4000</v>
      </c>
      <c r="O388" s="527"/>
      <c r="P388" s="527">
        <f t="shared" si="103"/>
        <v>4000</v>
      </c>
    </row>
    <row r="389" spans="1:16" s="184" customFormat="1" ht="24.75" customHeight="1" thickBot="1">
      <c r="A389" s="27">
        <v>900</v>
      </c>
      <c r="B389" s="601" t="s">
        <v>19</v>
      </c>
      <c r="C389" s="602"/>
      <c r="D389" s="52"/>
      <c r="E389" s="53"/>
      <c r="F389" s="163">
        <f>F390+F393+F416</f>
        <v>217440</v>
      </c>
      <c r="G389" s="164">
        <f aca="true" t="shared" si="104" ref="G389:L389">G393+G416+G390</f>
        <v>12000</v>
      </c>
      <c r="H389" s="163">
        <f t="shared" si="104"/>
        <v>229440</v>
      </c>
      <c r="I389" s="164">
        <f t="shared" si="104"/>
        <v>984</v>
      </c>
      <c r="J389" s="163">
        <f t="shared" si="104"/>
        <v>230424</v>
      </c>
      <c r="K389" s="163">
        <f t="shared" si="104"/>
        <v>0</v>
      </c>
      <c r="L389" s="163">
        <f t="shared" si="104"/>
        <v>230424</v>
      </c>
      <c r="M389" s="163">
        <f>M393+M416+M390</f>
        <v>39848</v>
      </c>
      <c r="N389" s="163">
        <f>N393+N416+N390</f>
        <v>270272</v>
      </c>
      <c r="O389" s="163">
        <f>O393+O416+O390</f>
        <v>0</v>
      </c>
      <c r="P389" s="163">
        <f>P393+P416+P390</f>
        <v>270272</v>
      </c>
    </row>
    <row r="390" spans="1:16" ht="13.5" customHeight="1" hidden="1" thickBot="1">
      <c r="A390" s="27">
        <v>90003</v>
      </c>
      <c r="B390" s="161" t="s">
        <v>382</v>
      </c>
      <c r="C390" s="162"/>
      <c r="D390" s="52"/>
      <c r="E390" s="53"/>
      <c r="F390" s="163">
        <f aca="true" t="shared" si="105" ref="F390:J391">F391</f>
        <v>0</v>
      </c>
      <c r="G390" s="164">
        <f t="shared" si="105"/>
        <v>0</v>
      </c>
      <c r="H390" s="163">
        <f t="shared" si="105"/>
        <v>0</v>
      </c>
      <c r="I390" s="164">
        <f t="shared" si="105"/>
        <v>0</v>
      </c>
      <c r="J390" s="163">
        <f t="shared" si="105"/>
        <v>0</v>
      </c>
      <c r="K390" s="163">
        <f aca="true" t="shared" si="106" ref="K390:P391">K391</f>
        <v>0</v>
      </c>
      <c r="L390" s="163">
        <f t="shared" si="106"/>
        <v>0</v>
      </c>
      <c r="M390" s="163">
        <f t="shared" si="106"/>
        <v>0</v>
      </c>
      <c r="N390" s="163">
        <f t="shared" si="106"/>
        <v>0</v>
      </c>
      <c r="O390" s="163">
        <f t="shared" si="106"/>
        <v>0</v>
      </c>
      <c r="P390" s="163">
        <f t="shared" si="106"/>
        <v>0</v>
      </c>
    </row>
    <row r="391" spans="1:16" ht="13.5" customHeight="1" hidden="1" thickBot="1">
      <c r="A391" s="87"/>
      <c r="B391" s="224" t="s">
        <v>387</v>
      </c>
      <c r="C391" s="159"/>
      <c r="D391" s="225"/>
      <c r="E391" s="226"/>
      <c r="F391" s="227">
        <f t="shared" si="105"/>
        <v>0</v>
      </c>
      <c r="G391" s="228">
        <f t="shared" si="105"/>
        <v>0</v>
      </c>
      <c r="H391" s="227">
        <f t="shared" si="105"/>
        <v>0</v>
      </c>
      <c r="I391" s="228">
        <f t="shared" si="105"/>
        <v>0</v>
      </c>
      <c r="J391" s="227">
        <f t="shared" si="105"/>
        <v>0</v>
      </c>
      <c r="K391" s="227">
        <f t="shared" si="106"/>
        <v>0</v>
      </c>
      <c r="L391" s="227">
        <f t="shared" si="106"/>
        <v>0</v>
      </c>
      <c r="M391" s="227">
        <f t="shared" si="106"/>
        <v>0</v>
      </c>
      <c r="N391" s="227">
        <f t="shared" si="106"/>
        <v>0</v>
      </c>
      <c r="O391" s="227">
        <f t="shared" si="106"/>
        <v>0</v>
      </c>
      <c r="P391" s="227">
        <f t="shared" si="106"/>
        <v>0</v>
      </c>
    </row>
    <row r="392" spans="1:16" ht="13.5" customHeight="1" hidden="1" thickBot="1">
      <c r="A392" s="87"/>
      <c r="B392" s="229"/>
      <c r="C392" s="115"/>
      <c r="D392" s="197"/>
      <c r="E392" s="198"/>
      <c r="F392" s="201"/>
      <c r="G392" s="71"/>
      <c r="H392" s="201"/>
      <c r="I392" s="71"/>
      <c r="J392" s="201"/>
      <c r="K392" s="201"/>
      <c r="L392" s="201"/>
      <c r="M392" s="201"/>
      <c r="N392" s="201"/>
      <c r="O392" s="201"/>
      <c r="P392" s="201"/>
    </row>
    <row r="393" spans="1:16" ht="13.5" thickBot="1">
      <c r="A393" s="25">
        <v>90004</v>
      </c>
      <c r="B393" s="584" t="s">
        <v>388</v>
      </c>
      <c r="C393" s="592"/>
      <c r="D393" s="58"/>
      <c r="E393" s="59"/>
      <c r="F393" s="54">
        <f>SUM(F394:F394)</f>
        <v>217440</v>
      </c>
      <c r="G393" s="85">
        <f>SUM(G394+G417)</f>
        <v>12000</v>
      </c>
      <c r="H393" s="54">
        <f>SUM(H394:H394)</f>
        <v>229440</v>
      </c>
      <c r="I393" s="85">
        <f>SUM(I394+I417)</f>
        <v>984</v>
      </c>
      <c r="J393" s="54">
        <f aca="true" t="shared" si="107" ref="J393:P393">SUM(J394:J394)</f>
        <v>230424</v>
      </c>
      <c r="K393" s="54">
        <f t="shared" si="107"/>
        <v>0</v>
      </c>
      <c r="L393" s="54">
        <f t="shared" si="107"/>
        <v>230424</v>
      </c>
      <c r="M393" s="54">
        <f t="shared" si="107"/>
        <v>39848</v>
      </c>
      <c r="N393" s="54">
        <f t="shared" si="107"/>
        <v>270272</v>
      </c>
      <c r="O393" s="54">
        <f t="shared" si="107"/>
        <v>0</v>
      </c>
      <c r="P393" s="54">
        <f t="shared" si="107"/>
        <v>270272</v>
      </c>
    </row>
    <row r="394" spans="1:16" ht="12.75">
      <c r="A394" s="29"/>
      <c r="B394" s="224" t="s">
        <v>389</v>
      </c>
      <c r="C394" s="159"/>
      <c r="D394" s="90"/>
      <c r="E394" s="91"/>
      <c r="F394" s="105">
        <f aca="true" t="shared" si="108" ref="F394:L394">SUM(F395:F415)</f>
        <v>217440</v>
      </c>
      <c r="G394" s="105">
        <f t="shared" si="108"/>
        <v>12000</v>
      </c>
      <c r="H394" s="105">
        <f t="shared" si="108"/>
        <v>229440</v>
      </c>
      <c r="I394" s="105">
        <f t="shared" si="108"/>
        <v>984</v>
      </c>
      <c r="J394" s="105">
        <f t="shared" si="108"/>
        <v>230424</v>
      </c>
      <c r="K394" s="105">
        <f t="shared" si="108"/>
        <v>0</v>
      </c>
      <c r="L394" s="105">
        <f t="shared" si="108"/>
        <v>230424</v>
      </c>
      <c r="M394" s="105">
        <f>SUM(M395:M415)</f>
        <v>39848</v>
      </c>
      <c r="N394" s="105">
        <f>SUM(N395:N415)</f>
        <v>270272</v>
      </c>
      <c r="O394" s="105">
        <f>SUM(O395:O415)</f>
        <v>0</v>
      </c>
      <c r="P394" s="105">
        <f>SUM(P395:P415)</f>
        <v>270272</v>
      </c>
    </row>
    <row r="395" spans="1:16" ht="25.5">
      <c r="A395" s="29"/>
      <c r="B395" s="114" t="s">
        <v>76</v>
      </c>
      <c r="C395" s="64" t="s">
        <v>390</v>
      </c>
      <c r="D395" s="32">
        <v>4300</v>
      </c>
      <c r="E395" s="65"/>
      <c r="F395" s="121">
        <v>30000</v>
      </c>
      <c r="G395" s="122"/>
      <c r="H395" s="121">
        <f aca="true" t="shared" si="109" ref="H395:H408">F395+G395</f>
        <v>30000</v>
      </c>
      <c r="I395" s="122"/>
      <c r="J395" s="121">
        <f aca="true" t="shared" si="110" ref="J395:J408">H395+I395</f>
        <v>30000</v>
      </c>
      <c r="K395" s="121"/>
      <c r="L395" s="121">
        <f aca="true" t="shared" si="111" ref="L395:L408">J395+K395</f>
        <v>30000</v>
      </c>
      <c r="M395" s="121"/>
      <c r="N395" s="121">
        <f aca="true" t="shared" si="112" ref="N395:N408">L395+M395</f>
        <v>30000</v>
      </c>
      <c r="O395" s="121"/>
      <c r="P395" s="121">
        <f aca="true" t="shared" si="113" ref="P395:P408">N395+O395</f>
        <v>30000</v>
      </c>
    </row>
    <row r="396" spans="1:16" ht="38.25">
      <c r="A396" s="29"/>
      <c r="B396" s="114" t="s">
        <v>76</v>
      </c>
      <c r="C396" s="64" t="s">
        <v>391</v>
      </c>
      <c r="D396" s="32">
        <v>4300</v>
      </c>
      <c r="E396" s="65"/>
      <c r="F396" s="121">
        <v>9000</v>
      </c>
      <c r="G396" s="122"/>
      <c r="H396" s="121">
        <f t="shared" si="109"/>
        <v>9000</v>
      </c>
      <c r="I396" s="122"/>
      <c r="J396" s="121">
        <f t="shared" si="110"/>
        <v>9000</v>
      </c>
      <c r="K396" s="121"/>
      <c r="L396" s="121">
        <f t="shared" si="111"/>
        <v>9000</v>
      </c>
      <c r="M396" s="121">
        <v>-690</v>
      </c>
      <c r="N396" s="121">
        <f t="shared" si="112"/>
        <v>8310</v>
      </c>
      <c r="O396" s="121"/>
      <c r="P396" s="121">
        <f t="shared" si="113"/>
        <v>8310</v>
      </c>
    </row>
    <row r="397" spans="1:16" ht="12.75">
      <c r="A397" s="29"/>
      <c r="B397" s="114" t="s">
        <v>76</v>
      </c>
      <c r="C397" s="64" t="s">
        <v>392</v>
      </c>
      <c r="D397" s="32">
        <v>4300</v>
      </c>
      <c r="E397" s="65"/>
      <c r="F397" s="121">
        <v>14000</v>
      </c>
      <c r="G397" s="122"/>
      <c r="H397" s="121">
        <f t="shared" si="109"/>
        <v>14000</v>
      </c>
      <c r="I397" s="122"/>
      <c r="J397" s="121">
        <f t="shared" si="110"/>
        <v>14000</v>
      </c>
      <c r="K397" s="121"/>
      <c r="L397" s="121">
        <f t="shared" si="111"/>
        <v>14000</v>
      </c>
      <c r="M397" s="121">
        <v>-6462</v>
      </c>
      <c r="N397" s="121">
        <f t="shared" si="112"/>
        <v>7538</v>
      </c>
      <c r="O397" s="121"/>
      <c r="P397" s="121">
        <f t="shared" si="113"/>
        <v>7538</v>
      </c>
    </row>
    <row r="398" spans="1:16" s="510" customFormat="1" ht="25.5">
      <c r="A398" s="505"/>
      <c r="B398" s="562" t="s">
        <v>78</v>
      </c>
      <c r="C398" s="499" t="s">
        <v>393</v>
      </c>
      <c r="D398" s="500">
        <v>4270</v>
      </c>
      <c r="E398" s="501"/>
      <c r="F398" s="498">
        <v>10610</v>
      </c>
      <c r="G398" s="506"/>
      <c r="H398" s="498">
        <f t="shared" si="109"/>
        <v>10610</v>
      </c>
      <c r="I398" s="506"/>
      <c r="J398" s="498">
        <f t="shared" si="110"/>
        <v>10610</v>
      </c>
      <c r="K398" s="498"/>
      <c r="L398" s="498">
        <f t="shared" si="111"/>
        <v>10610</v>
      </c>
      <c r="M398" s="498"/>
      <c r="N398" s="498">
        <f t="shared" si="112"/>
        <v>10610</v>
      </c>
      <c r="O398" s="498">
        <v>-10610</v>
      </c>
      <c r="P398" s="498">
        <f t="shared" si="113"/>
        <v>0</v>
      </c>
    </row>
    <row r="399" spans="1:16" s="510" customFormat="1" ht="12.75">
      <c r="A399" s="505"/>
      <c r="B399" s="562" t="s">
        <v>78</v>
      </c>
      <c r="C399" s="499" t="s">
        <v>0</v>
      </c>
      <c r="D399" s="500">
        <v>4300</v>
      </c>
      <c r="E399" s="501"/>
      <c r="F399" s="498"/>
      <c r="G399" s="506"/>
      <c r="H399" s="498"/>
      <c r="I399" s="506"/>
      <c r="J399" s="498"/>
      <c r="K399" s="498"/>
      <c r="L399" s="498"/>
      <c r="M399" s="498"/>
      <c r="N399" s="498">
        <v>0</v>
      </c>
      <c r="O399" s="498">
        <v>10610</v>
      </c>
      <c r="P399" s="498">
        <f t="shared" si="113"/>
        <v>10610</v>
      </c>
    </row>
    <row r="400" spans="1:16" ht="38.25">
      <c r="A400" s="29"/>
      <c r="B400" s="121" t="s">
        <v>599</v>
      </c>
      <c r="C400" s="64" t="s">
        <v>394</v>
      </c>
      <c r="D400" s="32">
        <v>4300</v>
      </c>
      <c r="E400" s="65"/>
      <c r="F400" s="121">
        <v>7000</v>
      </c>
      <c r="G400" s="122"/>
      <c r="H400" s="121">
        <f t="shared" si="109"/>
        <v>7000</v>
      </c>
      <c r="I400" s="122"/>
      <c r="J400" s="121">
        <f t="shared" si="110"/>
        <v>7000</v>
      </c>
      <c r="K400" s="121"/>
      <c r="L400" s="121">
        <f t="shared" si="111"/>
        <v>7000</v>
      </c>
      <c r="M400" s="121"/>
      <c r="N400" s="121">
        <f t="shared" si="112"/>
        <v>7000</v>
      </c>
      <c r="O400" s="121"/>
      <c r="P400" s="121">
        <f t="shared" si="113"/>
        <v>7000</v>
      </c>
    </row>
    <row r="401" spans="1:16" ht="25.5">
      <c r="A401" s="29"/>
      <c r="B401" s="69" t="s">
        <v>30</v>
      </c>
      <c r="C401" s="64" t="s">
        <v>395</v>
      </c>
      <c r="D401" s="32">
        <v>4300</v>
      </c>
      <c r="E401" s="65"/>
      <c r="F401" s="121">
        <v>12000</v>
      </c>
      <c r="G401" s="122"/>
      <c r="H401" s="121">
        <f t="shared" si="109"/>
        <v>12000</v>
      </c>
      <c r="I401" s="122"/>
      <c r="J401" s="121">
        <f t="shared" si="110"/>
        <v>12000</v>
      </c>
      <c r="K401" s="121"/>
      <c r="L401" s="121">
        <f t="shared" si="111"/>
        <v>12000</v>
      </c>
      <c r="M401" s="121">
        <v>5000</v>
      </c>
      <c r="N401" s="121">
        <f t="shared" si="112"/>
        <v>17000</v>
      </c>
      <c r="O401" s="121"/>
      <c r="P401" s="121">
        <f t="shared" si="113"/>
        <v>17000</v>
      </c>
    </row>
    <row r="402" spans="1:16" ht="38.25">
      <c r="A402" s="29"/>
      <c r="B402" s="69" t="s">
        <v>30</v>
      </c>
      <c r="C402" s="64" t="s">
        <v>396</v>
      </c>
      <c r="D402" s="32">
        <v>4300</v>
      </c>
      <c r="E402" s="65"/>
      <c r="F402" s="121">
        <v>10000</v>
      </c>
      <c r="G402" s="122"/>
      <c r="H402" s="121">
        <f t="shared" si="109"/>
        <v>10000</v>
      </c>
      <c r="I402" s="122"/>
      <c r="J402" s="121">
        <f t="shared" si="110"/>
        <v>10000</v>
      </c>
      <c r="K402" s="121"/>
      <c r="L402" s="121">
        <f t="shared" si="111"/>
        <v>10000</v>
      </c>
      <c r="M402" s="121"/>
      <c r="N402" s="121">
        <f t="shared" si="112"/>
        <v>10000</v>
      </c>
      <c r="O402" s="121"/>
      <c r="P402" s="121">
        <f t="shared" si="113"/>
        <v>10000</v>
      </c>
    </row>
    <row r="403" spans="1:16" ht="36.75" customHeight="1" thickBot="1">
      <c r="A403" s="178"/>
      <c r="B403" s="263" t="s">
        <v>397</v>
      </c>
      <c r="C403" s="97" t="s">
        <v>398</v>
      </c>
      <c r="D403" s="171">
        <v>4300</v>
      </c>
      <c r="E403" s="172"/>
      <c r="F403" s="99">
        <v>8000</v>
      </c>
      <c r="G403" s="100"/>
      <c r="H403" s="99">
        <f t="shared" si="109"/>
        <v>8000</v>
      </c>
      <c r="I403" s="100"/>
      <c r="J403" s="99">
        <f t="shared" si="110"/>
        <v>8000</v>
      </c>
      <c r="K403" s="99"/>
      <c r="L403" s="99">
        <f t="shared" si="111"/>
        <v>8000</v>
      </c>
      <c r="M403" s="99"/>
      <c r="N403" s="99">
        <f t="shared" si="112"/>
        <v>8000</v>
      </c>
      <c r="O403" s="99"/>
      <c r="P403" s="99">
        <f t="shared" si="113"/>
        <v>8000</v>
      </c>
    </row>
    <row r="404" spans="1:16" ht="25.5">
      <c r="A404" s="603"/>
      <c r="B404" s="279" t="s">
        <v>399</v>
      </c>
      <c r="C404" s="194" t="s">
        <v>400</v>
      </c>
      <c r="D404" s="604">
        <v>4300</v>
      </c>
      <c r="E404" s="278"/>
      <c r="F404" s="279">
        <v>35200</v>
      </c>
      <c r="G404" s="605"/>
      <c r="H404" s="279">
        <f t="shared" si="109"/>
        <v>35200</v>
      </c>
      <c r="I404" s="605"/>
      <c r="J404" s="279">
        <f t="shared" si="110"/>
        <v>35200</v>
      </c>
      <c r="K404" s="279"/>
      <c r="L404" s="279">
        <f t="shared" si="111"/>
        <v>35200</v>
      </c>
      <c r="M404" s="279"/>
      <c r="N404" s="279">
        <f t="shared" si="112"/>
        <v>35200</v>
      </c>
      <c r="O404" s="279"/>
      <c r="P404" s="279">
        <f t="shared" si="113"/>
        <v>35200</v>
      </c>
    </row>
    <row r="405" spans="1:16" ht="25.5">
      <c r="A405" s="29"/>
      <c r="B405" s="121" t="s">
        <v>399</v>
      </c>
      <c r="C405" s="64" t="s">
        <v>401</v>
      </c>
      <c r="D405" s="32">
        <v>4300</v>
      </c>
      <c r="E405" s="65"/>
      <c r="F405" s="121"/>
      <c r="G405" s="122">
        <v>12000</v>
      </c>
      <c r="H405" s="121">
        <f t="shared" si="109"/>
        <v>12000</v>
      </c>
      <c r="I405" s="122"/>
      <c r="J405" s="121">
        <f t="shared" si="110"/>
        <v>12000</v>
      </c>
      <c r="K405" s="121"/>
      <c r="L405" s="121">
        <f t="shared" si="111"/>
        <v>12000</v>
      </c>
      <c r="M405" s="121"/>
      <c r="N405" s="121">
        <f t="shared" si="112"/>
        <v>12000</v>
      </c>
      <c r="O405" s="121"/>
      <c r="P405" s="121">
        <f t="shared" si="113"/>
        <v>12000</v>
      </c>
    </row>
    <row r="406" spans="1:16" ht="25.5">
      <c r="A406" s="29"/>
      <c r="B406" s="121" t="s">
        <v>288</v>
      </c>
      <c r="C406" s="64" t="s">
        <v>289</v>
      </c>
      <c r="D406" s="32"/>
      <c r="E406" s="65"/>
      <c r="F406" s="121"/>
      <c r="G406" s="122"/>
      <c r="H406" s="121"/>
      <c r="I406" s="122"/>
      <c r="J406" s="121"/>
      <c r="K406" s="121"/>
      <c r="L406" s="121"/>
      <c r="M406" s="121">
        <v>3000</v>
      </c>
      <c r="N406" s="121">
        <f t="shared" si="112"/>
        <v>3000</v>
      </c>
      <c r="O406" s="121"/>
      <c r="P406" s="121">
        <f t="shared" si="113"/>
        <v>3000</v>
      </c>
    </row>
    <row r="407" spans="1:16" ht="25.5">
      <c r="A407" s="29"/>
      <c r="B407" s="121" t="s">
        <v>489</v>
      </c>
      <c r="C407" s="64" t="s">
        <v>402</v>
      </c>
      <c r="D407" s="32">
        <v>4300</v>
      </c>
      <c r="E407" s="65"/>
      <c r="F407" s="121">
        <v>10000</v>
      </c>
      <c r="G407" s="122"/>
      <c r="H407" s="121">
        <f t="shared" si="109"/>
        <v>10000</v>
      </c>
      <c r="I407" s="122"/>
      <c r="J407" s="121">
        <f t="shared" si="110"/>
        <v>10000</v>
      </c>
      <c r="K407" s="121"/>
      <c r="L407" s="121">
        <f t="shared" si="111"/>
        <v>10000</v>
      </c>
      <c r="M407" s="121"/>
      <c r="N407" s="121">
        <f t="shared" si="112"/>
        <v>10000</v>
      </c>
      <c r="O407" s="121"/>
      <c r="P407" s="121">
        <f t="shared" si="113"/>
        <v>10000</v>
      </c>
    </row>
    <row r="408" spans="1:16" s="510" customFormat="1" ht="25.5">
      <c r="A408" s="505"/>
      <c r="B408" s="498" t="s">
        <v>489</v>
      </c>
      <c r="C408" s="499" t="s">
        <v>403</v>
      </c>
      <c r="D408" s="500">
        <v>4300</v>
      </c>
      <c r="E408" s="501"/>
      <c r="F408" s="498">
        <v>5000</v>
      </c>
      <c r="G408" s="506"/>
      <c r="H408" s="498">
        <f t="shared" si="109"/>
        <v>5000</v>
      </c>
      <c r="I408" s="506"/>
      <c r="J408" s="498">
        <f t="shared" si="110"/>
        <v>5000</v>
      </c>
      <c r="K408" s="498"/>
      <c r="L408" s="498">
        <f t="shared" si="111"/>
        <v>5000</v>
      </c>
      <c r="M408" s="498"/>
      <c r="N408" s="498">
        <f t="shared" si="112"/>
        <v>5000</v>
      </c>
      <c r="O408" s="498">
        <v>-2150</v>
      </c>
      <c r="P408" s="498">
        <f t="shared" si="113"/>
        <v>2850</v>
      </c>
    </row>
    <row r="409" spans="1:16" s="510" customFormat="1" ht="38.25">
      <c r="A409" s="505"/>
      <c r="B409" s="503" t="s">
        <v>489</v>
      </c>
      <c r="C409" s="499" t="s">
        <v>404</v>
      </c>
      <c r="D409" s="500">
        <v>4270</v>
      </c>
      <c r="E409" s="501"/>
      <c r="F409" s="498">
        <v>40000</v>
      </c>
      <c r="G409" s="506"/>
      <c r="H409" s="498">
        <f>G409+F409</f>
        <v>40000</v>
      </c>
      <c r="I409" s="506"/>
      <c r="J409" s="498">
        <f>I409+H409</f>
        <v>40000</v>
      </c>
      <c r="K409" s="498"/>
      <c r="L409" s="498">
        <f>K409+J409</f>
        <v>40000</v>
      </c>
      <c r="M409" s="498"/>
      <c r="N409" s="498">
        <f aca="true" t="shared" si="114" ref="N409:N414">M409+L409</f>
        <v>40000</v>
      </c>
      <c r="O409" s="498">
        <v>2150</v>
      </c>
      <c r="P409" s="498">
        <f aca="true" t="shared" si="115" ref="P409:P414">O409+N409</f>
        <v>42150</v>
      </c>
    </row>
    <row r="410" spans="1:16" ht="38.25">
      <c r="A410" s="29"/>
      <c r="B410" s="114" t="s">
        <v>489</v>
      </c>
      <c r="C410" s="64" t="s">
        <v>736</v>
      </c>
      <c r="D410" s="32"/>
      <c r="E410" s="65"/>
      <c r="F410" s="121"/>
      <c r="G410" s="122"/>
      <c r="H410" s="121"/>
      <c r="I410" s="122"/>
      <c r="J410" s="121"/>
      <c r="K410" s="121"/>
      <c r="L410" s="121"/>
      <c r="M410" s="121">
        <v>30000</v>
      </c>
      <c r="N410" s="121">
        <f t="shared" si="114"/>
        <v>30000</v>
      </c>
      <c r="O410" s="121"/>
      <c r="P410" s="121">
        <f t="shared" si="115"/>
        <v>30000</v>
      </c>
    </row>
    <row r="411" spans="1:16" ht="12.75">
      <c r="A411" s="29"/>
      <c r="B411" s="121" t="s">
        <v>489</v>
      </c>
      <c r="C411" s="64" t="s">
        <v>405</v>
      </c>
      <c r="D411" s="126">
        <v>4270</v>
      </c>
      <c r="E411" s="82"/>
      <c r="F411" s="124">
        <v>20000</v>
      </c>
      <c r="G411" s="127"/>
      <c r="H411" s="124">
        <f>G411+F411</f>
        <v>20000</v>
      </c>
      <c r="I411" s="127"/>
      <c r="J411" s="124">
        <f>I411+H411</f>
        <v>20000</v>
      </c>
      <c r="K411" s="124"/>
      <c r="L411" s="124">
        <f>K411+J411</f>
        <v>20000</v>
      </c>
      <c r="M411" s="124"/>
      <c r="N411" s="124">
        <f t="shared" si="114"/>
        <v>20000</v>
      </c>
      <c r="O411" s="124"/>
      <c r="P411" s="124">
        <f t="shared" si="115"/>
        <v>20000</v>
      </c>
    </row>
    <row r="412" spans="1:16" ht="25.5">
      <c r="A412" s="29"/>
      <c r="B412" s="121" t="s">
        <v>642</v>
      </c>
      <c r="C412" s="64" t="s">
        <v>581</v>
      </c>
      <c r="D412" s="126"/>
      <c r="E412" s="82"/>
      <c r="F412" s="124"/>
      <c r="G412" s="127"/>
      <c r="H412" s="124"/>
      <c r="I412" s="127"/>
      <c r="J412" s="124"/>
      <c r="K412" s="124"/>
      <c r="L412" s="124"/>
      <c r="M412" s="124">
        <v>9000</v>
      </c>
      <c r="N412" s="124">
        <f t="shared" si="114"/>
        <v>9000</v>
      </c>
      <c r="O412" s="124"/>
      <c r="P412" s="124">
        <f t="shared" si="115"/>
        <v>9000</v>
      </c>
    </row>
    <row r="413" spans="1:16" ht="12.75">
      <c r="A413" s="29"/>
      <c r="B413" s="121" t="s">
        <v>406</v>
      </c>
      <c r="C413" s="64" t="s">
        <v>407</v>
      </c>
      <c r="D413" s="126">
        <v>4300</v>
      </c>
      <c r="E413" s="82"/>
      <c r="F413" s="124">
        <v>3000</v>
      </c>
      <c r="G413" s="127"/>
      <c r="H413" s="124">
        <f>G413+F413</f>
        <v>3000</v>
      </c>
      <c r="I413" s="127"/>
      <c r="J413" s="124">
        <f>I413+H413</f>
        <v>3000</v>
      </c>
      <c r="K413" s="124"/>
      <c r="L413" s="124">
        <f>K413+J413</f>
        <v>3000</v>
      </c>
      <c r="M413" s="124"/>
      <c r="N413" s="124">
        <f t="shared" si="114"/>
        <v>3000</v>
      </c>
      <c r="O413" s="124"/>
      <c r="P413" s="124">
        <f t="shared" si="115"/>
        <v>3000</v>
      </c>
    </row>
    <row r="414" spans="1:16" ht="12.75">
      <c r="A414" s="29"/>
      <c r="B414" s="121" t="s">
        <v>408</v>
      </c>
      <c r="C414" s="64" t="s">
        <v>409</v>
      </c>
      <c r="D414" s="32"/>
      <c r="E414" s="65"/>
      <c r="F414" s="121"/>
      <c r="G414" s="122"/>
      <c r="H414" s="121"/>
      <c r="I414" s="122">
        <f>984</f>
        <v>984</v>
      </c>
      <c r="J414" s="124">
        <f>I414+H414</f>
        <v>984</v>
      </c>
      <c r="K414" s="124"/>
      <c r="L414" s="124">
        <f>K414+J414</f>
        <v>984</v>
      </c>
      <c r="M414" s="124"/>
      <c r="N414" s="124">
        <f t="shared" si="114"/>
        <v>984</v>
      </c>
      <c r="O414" s="124"/>
      <c r="P414" s="124">
        <f t="shared" si="115"/>
        <v>984</v>
      </c>
    </row>
    <row r="415" spans="1:16" ht="13.5" thickBot="1">
      <c r="A415" s="29"/>
      <c r="B415" s="121" t="s">
        <v>408</v>
      </c>
      <c r="C415" s="64" t="s">
        <v>410</v>
      </c>
      <c r="D415" s="32">
        <v>4300</v>
      </c>
      <c r="E415" s="65"/>
      <c r="F415" s="121">
        <v>3630</v>
      </c>
      <c r="G415" s="122"/>
      <c r="H415" s="121">
        <f>F415+G415</f>
        <v>3630</v>
      </c>
      <c r="I415" s="122"/>
      <c r="J415" s="121">
        <f>H415+I415</f>
        <v>3630</v>
      </c>
      <c r="K415" s="121"/>
      <c r="L415" s="121">
        <f>J415+K415</f>
        <v>3630</v>
      </c>
      <c r="M415" s="121"/>
      <c r="N415" s="121">
        <f>L415+M415</f>
        <v>3630</v>
      </c>
      <c r="O415" s="121"/>
      <c r="P415" s="121">
        <f>N415+O415</f>
        <v>3630</v>
      </c>
    </row>
    <row r="416" spans="1:16" ht="13.5" customHeight="1" hidden="1" thickBot="1">
      <c r="A416" s="27">
        <v>90015</v>
      </c>
      <c r="B416" s="161" t="s">
        <v>239</v>
      </c>
      <c r="C416" s="217"/>
      <c r="D416" s="52"/>
      <c r="E416" s="53"/>
      <c r="F416" s="163">
        <f>F417</f>
        <v>0</v>
      </c>
      <c r="G416" s="164"/>
      <c r="H416" s="163">
        <f>H417</f>
        <v>0</v>
      </c>
      <c r="I416" s="164"/>
      <c r="J416" s="163">
        <f aca="true" t="shared" si="116" ref="J416:P416">J417</f>
        <v>0</v>
      </c>
      <c r="K416" s="163">
        <f t="shared" si="116"/>
        <v>0</v>
      </c>
      <c r="L416" s="163">
        <f t="shared" si="116"/>
        <v>0</v>
      </c>
      <c r="M416" s="163">
        <f t="shared" si="116"/>
        <v>0</v>
      </c>
      <c r="N416" s="163">
        <f t="shared" si="116"/>
        <v>0</v>
      </c>
      <c r="O416" s="163">
        <f t="shared" si="116"/>
        <v>0</v>
      </c>
      <c r="P416" s="163">
        <f t="shared" si="116"/>
        <v>0</v>
      </c>
    </row>
    <row r="417" spans="1:16" ht="13.5" customHeight="1" hidden="1">
      <c r="A417" s="29"/>
      <c r="B417" s="165" t="s">
        <v>72</v>
      </c>
      <c r="C417" s="231"/>
      <c r="D417" s="90"/>
      <c r="E417" s="91"/>
      <c r="F417" s="105">
        <f>E419</f>
        <v>0</v>
      </c>
      <c r="G417" s="106"/>
      <c r="H417" s="105">
        <f>G417+F417</f>
        <v>0</v>
      </c>
      <c r="I417" s="106"/>
      <c r="J417" s="105">
        <f aca="true" t="shared" si="117" ref="J417:P417">I417+H417</f>
        <v>0</v>
      </c>
      <c r="K417" s="105">
        <f t="shared" si="117"/>
        <v>0</v>
      </c>
      <c r="L417" s="105">
        <f t="shared" si="117"/>
        <v>0</v>
      </c>
      <c r="M417" s="105">
        <f t="shared" si="117"/>
        <v>0</v>
      </c>
      <c r="N417" s="105">
        <f t="shared" si="117"/>
        <v>0</v>
      </c>
      <c r="O417" s="105">
        <f t="shared" si="117"/>
        <v>0</v>
      </c>
      <c r="P417" s="105">
        <f t="shared" si="117"/>
        <v>0</v>
      </c>
    </row>
    <row r="418" spans="1:16" ht="13.5" customHeight="1" hidden="1" thickBot="1">
      <c r="A418" s="129"/>
      <c r="B418" s="232"/>
      <c r="C418" s="231"/>
      <c r="D418" s="157"/>
      <c r="E418" s="158"/>
      <c r="F418" s="233"/>
      <c r="G418" s="167"/>
      <c r="H418" s="233"/>
      <c r="I418" s="167"/>
      <c r="J418" s="233"/>
      <c r="K418" s="233"/>
      <c r="L418" s="233"/>
      <c r="M418" s="233"/>
      <c r="N418" s="233"/>
      <c r="O418" s="233"/>
      <c r="P418" s="233"/>
    </row>
    <row r="419" spans="1:16" ht="13.5" customHeight="1" hidden="1" thickBot="1">
      <c r="A419" s="129">
        <v>90095</v>
      </c>
      <c r="B419" s="88" t="s">
        <v>542</v>
      </c>
      <c r="C419" s="231"/>
      <c r="D419" s="90"/>
      <c r="E419" s="234"/>
      <c r="F419" s="88"/>
      <c r="G419" s="235"/>
      <c r="H419" s="236"/>
      <c r="I419" s="235"/>
      <c r="J419" s="236"/>
      <c r="K419" s="236"/>
      <c r="L419" s="236"/>
      <c r="M419" s="236"/>
      <c r="N419" s="236"/>
      <c r="O419" s="236"/>
      <c r="P419" s="236"/>
    </row>
    <row r="420" spans="1:16" ht="13.5" customHeight="1" hidden="1" thickBot="1">
      <c r="A420" s="29"/>
      <c r="B420" s="237" t="s">
        <v>387</v>
      </c>
      <c r="C420" s="238"/>
      <c r="D420" s="138"/>
      <c r="E420" s="139"/>
      <c r="F420" s="140"/>
      <c r="G420" s="166"/>
      <c r="H420" s="140"/>
      <c r="I420" s="166"/>
      <c r="J420" s="140"/>
      <c r="K420" s="140"/>
      <c r="L420" s="140"/>
      <c r="M420" s="140"/>
      <c r="N420" s="140"/>
      <c r="O420" s="140"/>
      <c r="P420" s="140"/>
    </row>
    <row r="421" spans="1:16" ht="13.5" customHeight="1" hidden="1" thickBot="1">
      <c r="A421" s="87"/>
      <c r="B421" s="69"/>
      <c r="C421" s="119"/>
      <c r="D421" s="32"/>
      <c r="E421" s="120"/>
      <c r="F421" s="239"/>
      <c r="G421" s="122"/>
      <c r="H421" s="239"/>
      <c r="I421" s="122"/>
      <c r="J421" s="239"/>
      <c r="K421" s="239"/>
      <c r="L421" s="239"/>
      <c r="M421" s="239"/>
      <c r="N421" s="239"/>
      <c r="O421" s="239"/>
      <c r="P421" s="239"/>
    </row>
    <row r="422" spans="1:16" s="128" customFormat="1" ht="14.25" thickBot="1" thickTop="1">
      <c r="A422" s="25">
        <v>921</v>
      </c>
      <c r="B422" s="584" t="s">
        <v>411</v>
      </c>
      <c r="C422" s="593"/>
      <c r="D422" s="58"/>
      <c r="E422" s="59"/>
      <c r="F422" s="54">
        <f aca="true" t="shared" si="118" ref="F422:L422">F423+F426+F429</f>
        <v>38600</v>
      </c>
      <c r="G422" s="54">
        <f t="shared" si="118"/>
        <v>0</v>
      </c>
      <c r="H422" s="54">
        <f t="shared" si="118"/>
        <v>38600</v>
      </c>
      <c r="I422" s="54">
        <f t="shared" si="118"/>
        <v>1000</v>
      </c>
      <c r="J422" s="54">
        <f t="shared" si="118"/>
        <v>39600</v>
      </c>
      <c r="K422" s="54">
        <f t="shared" si="118"/>
        <v>0</v>
      </c>
      <c r="L422" s="54">
        <f t="shared" si="118"/>
        <v>39600</v>
      </c>
      <c r="M422" s="54">
        <f>M423+M426+M429</f>
        <v>4000</v>
      </c>
      <c r="N422" s="54">
        <f>N423+N426+N429+N441</f>
        <v>43600</v>
      </c>
      <c r="O422" s="54">
        <f>O423+O426+O429+O441</f>
        <v>0</v>
      </c>
      <c r="P422" s="54">
        <f>P423+P426+P429+P441</f>
        <v>43600</v>
      </c>
    </row>
    <row r="423" spans="1:16" s="61" customFormat="1" ht="13.5" thickBot="1">
      <c r="A423" s="25">
        <v>92105</v>
      </c>
      <c r="B423" s="86" t="s">
        <v>412</v>
      </c>
      <c r="C423" s="51"/>
      <c r="D423" s="58"/>
      <c r="E423" s="59"/>
      <c r="F423" s="54">
        <f>F424</f>
        <v>2000</v>
      </c>
      <c r="G423" s="85"/>
      <c r="H423" s="54">
        <f>SUM(F423:G423)</f>
        <v>2000</v>
      </c>
      <c r="I423" s="85"/>
      <c r="J423" s="54">
        <f>SUM(H423:I423)</f>
        <v>2000</v>
      </c>
      <c r="K423" s="54">
        <f>SUM(K424)</f>
        <v>0</v>
      </c>
      <c r="L423" s="54">
        <f>SUM(J423:K423)</f>
        <v>2000</v>
      </c>
      <c r="M423" s="54">
        <f>SUM(M424)</f>
        <v>0</v>
      </c>
      <c r="N423" s="54">
        <f>SUM(L423:M423)</f>
        <v>2000</v>
      </c>
      <c r="O423" s="54">
        <f>SUM(O424)</f>
        <v>0</v>
      </c>
      <c r="P423" s="54">
        <f>SUM(N423:O423)</f>
        <v>2000</v>
      </c>
    </row>
    <row r="424" spans="1:16" ht="12.75">
      <c r="A424" s="87"/>
      <c r="B424" s="240" t="s">
        <v>413</v>
      </c>
      <c r="C424" s="231"/>
      <c r="D424" s="90"/>
      <c r="E424" s="91"/>
      <c r="F424" s="92">
        <f>F425</f>
        <v>2000</v>
      </c>
      <c r="G424" s="93">
        <f>G425</f>
        <v>0</v>
      </c>
      <c r="H424" s="92">
        <f>SUM(F424+G424)</f>
        <v>2000</v>
      </c>
      <c r="I424" s="93">
        <f>I425</f>
        <v>0</v>
      </c>
      <c r="J424" s="92">
        <f>SUM(H424+I424)</f>
        <v>2000</v>
      </c>
      <c r="K424" s="92">
        <f>SUM(K425:K425)</f>
        <v>0</v>
      </c>
      <c r="L424" s="92">
        <f>SUM(J424+K424)</f>
        <v>2000</v>
      </c>
      <c r="M424" s="92">
        <f>SUM(M425:M425)</f>
        <v>0</v>
      </c>
      <c r="N424" s="92">
        <f>SUM(L424+M424)</f>
        <v>2000</v>
      </c>
      <c r="O424" s="92">
        <f>SUM(O425:O425)</f>
        <v>0</v>
      </c>
      <c r="P424" s="92">
        <f>SUM(N424+O424)</f>
        <v>2000</v>
      </c>
    </row>
    <row r="425" spans="1:16" s="61" customFormat="1" ht="26.25" customHeight="1" thickBot="1">
      <c r="A425" s="27"/>
      <c r="B425" s="241" t="s">
        <v>658</v>
      </c>
      <c r="C425" s="42" t="s">
        <v>414</v>
      </c>
      <c r="D425" s="53"/>
      <c r="E425" s="53"/>
      <c r="F425" s="163">
        <v>2000</v>
      </c>
      <c r="G425" s="164"/>
      <c r="H425" s="163">
        <f>G425+F425</f>
        <v>2000</v>
      </c>
      <c r="I425" s="164"/>
      <c r="J425" s="163">
        <f>I425+H425</f>
        <v>2000</v>
      </c>
      <c r="K425" s="163"/>
      <c r="L425" s="163">
        <f>K425+J425</f>
        <v>2000</v>
      </c>
      <c r="M425" s="163"/>
      <c r="N425" s="163">
        <f>M425+L425</f>
        <v>2000</v>
      </c>
      <c r="O425" s="163">
        <v>0</v>
      </c>
      <c r="P425" s="163">
        <f>O425+N425</f>
        <v>2000</v>
      </c>
    </row>
    <row r="426" spans="1:16" ht="13.5" thickBot="1">
      <c r="A426" s="25">
        <v>92109</v>
      </c>
      <c r="B426" s="86" t="s">
        <v>242</v>
      </c>
      <c r="C426" s="51"/>
      <c r="D426" s="58"/>
      <c r="E426" s="59"/>
      <c r="F426" s="54">
        <f aca="true" t="shared" si="119" ref="F426:P426">F427</f>
        <v>24700</v>
      </c>
      <c r="G426" s="85">
        <f t="shared" si="119"/>
        <v>0</v>
      </c>
      <c r="H426" s="54">
        <f t="shared" si="119"/>
        <v>24700</v>
      </c>
      <c r="I426" s="85">
        <f t="shared" si="119"/>
        <v>0</v>
      </c>
      <c r="J426" s="54">
        <f t="shared" si="119"/>
        <v>24700</v>
      </c>
      <c r="K426" s="54">
        <f t="shared" si="119"/>
        <v>0</v>
      </c>
      <c r="L426" s="54">
        <f t="shared" si="119"/>
        <v>24700</v>
      </c>
      <c r="M426" s="54">
        <f t="shared" si="119"/>
        <v>0</v>
      </c>
      <c r="N426" s="54">
        <f t="shared" si="119"/>
        <v>24700</v>
      </c>
      <c r="O426" s="54">
        <f t="shared" si="119"/>
        <v>0</v>
      </c>
      <c r="P426" s="54">
        <f t="shared" si="119"/>
        <v>24700</v>
      </c>
    </row>
    <row r="427" spans="1:16" ht="12.75">
      <c r="A427" s="87"/>
      <c r="B427" s="240" t="s">
        <v>415</v>
      </c>
      <c r="C427" s="231"/>
      <c r="D427" s="90"/>
      <c r="E427" s="91"/>
      <c r="F427" s="92">
        <f>F428</f>
        <v>24700</v>
      </c>
      <c r="G427" s="93">
        <f aca="true" t="shared" si="120" ref="G427:P427">SUM(G428:G428)</f>
        <v>0</v>
      </c>
      <c r="H427" s="92">
        <f t="shared" si="120"/>
        <v>24700</v>
      </c>
      <c r="I427" s="93">
        <f t="shared" si="120"/>
        <v>0</v>
      </c>
      <c r="J427" s="92">
        <f t="shared" si="120"/>
        <v>24700</v>
      </c>
      <c r="K427" s="92">
        <f t="shared" si="120"/>
        <v>0</v>
      </c>
      <c r="L427" s="92">
        <f t="shared" si="120"/>
        <v>24700</v>
      </c>
      <c r="M427" s="92">
        <f t="shared" si="120"/>
        <v>0</v>
      </c>
      <c r="N427" s="92">
        <f t="shared" si="120"/>
        <v>24700</v>
      </c>
      <c r="O427" s="92">
        <f t="shared" si="120"/>
        <v>0</v>
      </c>
      <c r="P427" s="92">
        <f t="shared" si="120"/>
        <v>24700</v>
      </c>
    </row>
    <row r="428" spans="1:16" ht="31.5" customHeight="1" thickBot="1">
      <c r="A428" s="87"/>
      <c r="B428" s="242" t="s">
        <v>122</v>
      </c>
      <c r="C428" s="243" t="s">
        <v>416</v>
      </c>
      <c r="D428" s="32">
        <v>2480</v>
      </c>
      <c r="E428" s="65"/>
      <c r="F428" s="121">
        <v>24700</v>
      </c>
      <c r="G428" s="122"/>
      <c r="H428" s="121">
        <f>G428+F428</f>
        <v>24700</v>
      </c>
      <c r="I428" s="122"/>
      <c r="J428" s="121">
        <f>I428+H428</f>
        <v>24700</v>
      </c>
      <c r="K428" s="121"/>
      <c r="L428" s="121">
        <f>K428+J428</f>
        <v>24700</v>
      </c>
      <c r="M428" s="121"/>
      <c r="N428" s="121">
        <f>M428+L428</f>
        <v>24700</v>
      </c>
      <c r="O428" s="121"/>
      <c r="P428" s="121">
        <f>O428+N428</f>
        <v>24700</v>
      </c>
    </row>
    <row r="429" spans="1:16" ht="13.5" thickBot="1">
      <c r="A429" s="25">
        <v>92116</v>
      </c>
      <c r="B429" s="230" t="s">
        <v>417</v>
      </c>
      <c r="C429" s="51"/>
      <c r="D429" s="58"/>
      <c r="E429" s="59"/>
      <c r="F429" s="54">
        <f aca="true" t="shared" si="121" ref="F429:P429">F430</f>
        <v>11900</v>
      </c>
      <c r="G429" s="85">
        <f t="shared" si="121"/>
        <v>0</v>
      </c>
      <c r="H429" s="54">
        <f t="shared" si="121"/>
        <v>11900</v>
      </c>
      <c r="I429" s="85">
        <f t="shared" si="121"/>
        <v>1000</v>
      </c>
      <c r="J429" s="54">
        <f t="shared" si="121"/>
        <v>12900</v>
      </c>
      <c r="K429" s="54">
        <f t="shared" si="121"/>
        <v>0</v>
      </c>
      <c r="L429" s="54">
        <f t="shared" si="121"/>
        <v>12900</v>
      </c>
      <c r="M429" s="54">
        <f t="shared" si="121"/>
        <v>4000</v>
      </c>
      <c r="N429" s="54">
        <f t="shared" si="121"/>
        <v>16900</v>
      </c>
      <c r="O429" s="54">
        <f t="shared" si="121"/>
        <v>0</v>
      </c>
      <c r="P429" s="54">
        <f t="shared" si="121"/>
        <v>16900</v>
      </c>
    </row>
    <row r="430" spans="1:16" ht="12.75">
      <c r="A430" s="87"/>
      <c r="B430" s="244" t="s">
        <v>245</v>
      </c>
      <c r="C430" s="231"/>
      <c r="D430" s="90"/>
      <c r="E430" s="91"/>
      <c r="F430" s="92">
        <f aca="true" t="shared" si="122" ref="F430:L430">SUM(F431:F440)</f>
        <v>11900</v>
      </c>
      <c r="G430" s="92">
        <f t="shared" si="122"/>
        <v>0</v>
      </c>
      <c r="H430" s="92">
        <f t="shared" si="122"/>
        <v>11900</v>
      </c>
      <c r="I430" s="92">
        <f t="shared" si="122"/>
        <v>1000</v>
      </c>
      <c r="J430" s="92">
        <f t="shared" si="122"/>
        <v>12900</v>
      </c>
      <c r="K430" s="92">
        <f t="shared" si="122"/>
        <v>0</v>
      </c>
      <c r="L430" s="92">
        <f t="shared" si="122"/>
        <v>12900</v>
      </c>
      <c r="M430" s="92">
        <f>SUM(M431:M440)</f>
        <v>4000</v>
      </c>
      <c r="N430" s="92">
        <f>SUM(N431:N440)</f>
        <v>16900</v>
      </c>
      <c r="O430" s="92">
        <f>SUM(O431:O440)</f>
        <v>0</v>
      </c>
      <c r="P430" s="92">
        <f>SUM(P431:P440)</f>
        <v>16900</v>
      </c>
    </row>
    <row r="431" spans="1:16" ht="25.5">
      <c r="A431" s="87"/>
      <c r="B431" s="245" t="s">
        <v>142</v>
      </c>
      <c r="C431" s="246" t="s">
        <v>418</v>
      </c>
      <c r="D431" s="247">
        <v>2480</v>
      </c>
      <c r="E431" s="65"/>
      <c r="F431" s="122">
        <v>2800</v>
      </c>
      <c r="G431" s="122"/>
      <c r="H431" s="248">
        <f aca="true" t="shared" si="123" ref="H431:H440">G431+F431</f>
        <v>2800</v>
      </c>
      <c r="I431" s="122">
        <v>1000</v>
      </c>
      <c r="J431" s="248">
        <f aca="true" t="shared" si="124" ref="J431:J440">I431+H431</f>
        <v>3800</v>
      </c>
      <c r="K431" s="248"/>
      <c r="L431" s="248">
        <f aca="true" t="shared" si="125" ref="L431:L440">K431+J431</f>
        <v>3800</v>
      </c>
      <c r="M431" s="248"/>
      <c r="N431" s="248">
        <f aca="true" t="shared" si="126" ref="N431:N440">M431+L431</f>
        <v>3800</v>
      </c>
      <c r="O431" s="248"/>
      <c r="P431" s="248">
        <f aca="true" t="shared" si="127" ref="P431:P441">O431+N431</f>
        <v>3800</v>
      </c>
    </row>
    <row r="432" spans="1:16" ht="12.75">
      <c r="A432" s="87"/>
      <c r="B432" s="245" t="s">
        <v>142</v>
      </c>
      <c r="C432" s="72" t="s">
        <v>419</v>
      </c>
      <c r="D432" s="177">
        <v>2480</v>
      </c>
      <c r="E432" s="65"/>
      <c r="F432" s="122">
        <v>600</v>
      </c>
      <c r="G432" s="122"/>
      <c r="H432" s="248">
        <f t="shared" si="123"/>
        <v>600</v>
      </c>
      <c r="I432" s="122"/>
      <c r="J432" s="248">
        <f t="shared" si="124"/>
        <v>600</v>
      </c>
      <c r="K432" s="248"/>
      <c r="L432" s="248">
        <f t="shared" si="125"/>
        <v>600</v>
      </c>
      <c r="M432" s="248"/>
      <c r="N432" s="248">
        <f t="shared" si="126"/>
        <v>600</v>
      </c>
      <c r="O432" s="248"/>
      <c r="P432" s="248">
        <f t="shared" si="127"/>
        <v>600</v>
      </c>
    </row>
    <row r="433" spans="1:16" ht="12.75">
      <c r="A433" s="87"/>
      <c r="B433" s="69" t="s">
        <v>78</v>
      </c>
      <c r="C433" s="72" t="s">
        <v>420</v>
      </c>
      <c r="D433" s="177">
        <v>2480</v>
      </c>
      <c r="E433" s="65"/>
      <c r="F433" s="122">
        <v>1500</v>
      </c>
      <c r="G433" s="122"/>
      <c r="H433" s="248">
        <f t="shared" si="123"/>
        <v>1500</v>
      </c>
      <c r="I433" s="122"/>
      <c r="J433" s="248">
        <f t="shared" si="124"/>
        <v>1500</v>
      </c>
      <c r="K433" s="248"/>
      <c r="L433" s="248">
        <f t="shared" si="125"/>
        <v>1500</v>
      </c>
      <c r="M433" s="248"/>
      <c r="N433" s="248">
        <f t="shared" si="126"/>
        <v>1500</v>
      </c>
      <c r="O433" s="248"/>
      <c r="P433" s="248">
        <f t="shared" si="127"/>
        <v>1500</v>
      </c>
    </row>
    <row r="434" spans="1:16" ht="12.75">
      <c r="A434" s="87"/>
      <c r="B434" s="69" t="s">
        <v>78</v>
      </c>
      <c r="C434" s="72" t="s">
        <v>421</v>
      </c>
      <c r="D434" s="177">
        <v>2480</v>
      </c>
      <c r="E434" s="65"/>
      <c r="F434" s="122">
        <v>1500</v>
      </c>
      <c r="G434" s="122"/>
      <c r="H434" s="248">
        <f t="shared" si="123"/>
        <v>1500</v>
      </c>
      <c r="I434" s="122"/>
      <c r="J434" s="248">
        <f t="shared" si="124"/>
        <v>1500</v>
      </c>
      <c r="K434" s="248"/>
      <c r="L434" s="248">
        <f t="shared" si="125"/>
        <v>1500</v>
      </c>
      <c r="M434" s="248"/>
      <c r="N434" s="248">
        <f t="shared" si="126"/>
        <v>1500</v>
      </c>
      <c r="O434" s="248"/>
      <c r="P434" s="248">
        <f t="shared" si="127"/>
        <v>1500</v>
      </c>
    </row>
    <row r="435" spans="1:16" ht="12.75">
      <c r="A435" s="87"/>
      <c r="B435" s="245" t="s">
        <v>126</v>
      </c>
      <c r="C435" s="72" t="s">
        <v>422</v>
      </c>
      <c r="D435" s="177">
        <v>2480</v>
      </c>
      <c r="E435" s="65"/>
      <c r="F435" s="122">
        <v>2000</v>
      </c>
      <c r="G435" s="122"/>
      <c r="H435" s="248">
        <f t="shared" si="123"/>
        <v>2000</v>
      </c>
      <c r="I435" s="122"/>
      <c r="J435" s="248">
        <f t="shared" si="124"/>
        <v>2000</v>
      </c>
      <c r="K435" s="248"/>
      <c r="L435" s="248">
        <f t="shared" si="125"/>
        <v>2000</v>
      </c>
      <c r="M435" s="248"/>
      <c r="N435" s="248">
        <f t="shared" si="126"/>
        <v>2000</v>
      </c>
      <c r="O435" s="248"/>
      <c r="P435" s="248">
        <f t="shared" si="127"/>
        <v>2000</v>
      </c>
    </row>
    <row r="436" spans="1:16" ht="12.75">
      <c r="A436" s="87"/>
      <c r="B436" s="245" t="s">
        <v>91</v>
      </c>
      <c r="C436" s="72" t="s">
        <v>423</v>
      </c>
      <c r="D436" s="177">
        <v>2480</v>
      </c>
      <c r="E436" s="65"/>
      <c r="F436" s="122">
        <v>500</v>
      </c>
      <c r="G436" s="122"/>
      <c r="H436" s="248">
        <f t="shared" si="123"/>
        <v>500</v>
      </c>
      <c r="I436" s="122"/>
      <c r="J436" s="248">
        <f t="shared" si="124"/>
        <v>500</v>
      </c>
      <c r="K436" s="248"/>
      <c r="L436" s="248">
        <f t="shared" si="125"/>
        <v>500</v>
      </c>
      <c r="M436" s="248"/>
      <c r="N436" s="248">
        <f t="shared" si="126"/>
        <v>500</v>
      </c>
      <c r="O436" s="248"/>
      <c r="P436" s="248">
        <f t="shared" si="127"/>
        <v>500</v>
      </c>
    </row>
    <row r="437" spans="1:16" ht="12.75">
      <c r="A437" s="29"/>
      <c r="B437" s="245" t="s">
        <v>492</v>
      </c>
      <c r="C437" s="72" t="s">
        <v>424</v>
      </c>
      <c r="D437" s="177">
        <v>2480</v>
      </c>
      <c r="E437" s="65"/>
      <c r="F437" s="122">
        <v>1000</v>
      </c>
      <c r="G437" s="122"/>
      <c r="H437" s="121">
        <f t="shared" si="123"/>
        <v>1000</v>
      </c>
      <c r="I437" s="122"/>
      <c r="J437" s="121">
        <f t="shared" si="124"/>
        <v>1000</v>
      </c>
      <c r="K437" s="121"/>
      <c r="L437" s="121">
        <f t="shared" si="125"/>
        <v>1000</v>
      </c>
      <c r="M437" s="121"/>
      <c r="N437" s="121">
        <f t="shared" si="126"/>
        <v>1000</v>
      </c>
      <c r="O437" s="121"/>
      <c r="P437" s="121">
        <f t="shared" si="127"/>
        <v>1000</v>
      </c>
    </row>
    <row r="438" spans="1:16" ht="25.5">
      <c r="A438" s="29"/>
      <c r="B438" s="245" t="s">
        <v>642</v>
      </c>
      <c r="C438" s="72" t="s">
        <v>579</v>
      </c>
      <c r="D438" s="177"/>
      <c r="E438" s="65"/>
      <c r="F438" s="122"/>
      <c r="G438" s="122"/>
      <c r="H438" s="121"/>
      <c r="I438" s="122"/>
      <c r="J438" s="121"/>
      <c r="K438" s="121"/>
      <c r="L438" s="121"/>
      <c r="M438" s="121">
        <v>3000</v>
      </c>
      <c r="N438" s="121">
        <f t="shared" si="126"/>
        <v>3000</v>
      </c>
      <c r="O438" s="121"/>
      <c r="P438" s="121">
        <f t="shared" si="127"/>
        <v>3000</v>
      </c>
    </row>
    <row r="439" spans="1:16" ht="25.5">
      <c r="A439" s="29"/>
      <c r="B439" s="245" t="s">
        <v>642</v>
      </c>
      <c r="C439" s="72" t="s">
        <v>580</v>
      </c>
      <c r="D439" s="177"/>
      <c r="E439" s="65"/>
      <c r="F439" s="122"/>
      <c r="G439" s="122"/>
      <c r="H439" s="121"/>
      <c r="I439" s="122"/>
      <c r="J439" s="121"/>
      <c r="K439" s="121"/>
      <c r="L439" s="121"/>
      <c r="M439" s="121">
        <v>1000</v>
      </c>
      <c r="N439" s="121">
        <f t="shared" si="126"/>
        <v>1000</v>
      </c>
      <c r="O439" s="121"/>
      <c r="P439" s="121">
        <f t="shared" si="127"/>
        <v>1000</v>
      </c>
    </row>
    <row r="440" spans="1:16" ht="13.5" thickBot="1">
      <c r="A440" s="129"/>
      <c r="B440" s="537" t="s">
        <v>503</v>
      </c>
      <c r="C440" s="538" t="s">
        <v>425</v>
      </c>
      <c r="D440" s="539">
        <v>2480</v>
      </c>
      <c r="E440" s="158"/>
      <c r="F440" s="167">
        <v>2000</v>
      </c>
      <c r="G440" s="167"/>
      <c r="H440" s="540">
        <f t="shared" si="123"/>
        <v>2000</v>
      </c>
      <c r="I440" s="167"/>
      <c r="J440" s="540">
        <f t="shared" si="124"/>
        <v>2000</v>
      </c>
      <c r="K440" s="540"/>
      <c r="L440" s="540">
        <f t="shared" si="125"/>
        <v>2000</v>
      </c>
      <c r="M440" s="540"/>
      <c r="N440" s="540">
        <f t="shared" si="126"/>
        <v>2000</v>
      </c>
      <c r="O440" s="540"/>
      <c r="P440" s="540">
        <f t="shared" si="127"/>
        <v>2000</v>
      </c>
    </row>
    <row r="441" spans="1:16" ht="13.5" customHeight="1" hidden="1" thickBot="1">
      <c r="A441" s="27">
        <v>92195</v>
      </c>
      <c r="B441" s="536" t="s">
        <v>542</v>
      </c>
      <c r="C441" s="162"/>
      <c r="D441" s="52"/>
      <c r="E441" s="53"/>
      <c r="F441" s="163"/>
      <c r="G441" s="164"/>
      <c r="H441" s="163"/>
      <c r="I441" s="164"/>
      <c r="J441" s="163"/>
      <c r="K441" s="163"/>
      <c r="L441" s="163"/>
      <c r="M441" s="163"/>
      <c r="N441" s="163">
        <f>N442</f>
        <v>0</v>
      </c>
      <c r="O441" s="163">
        <f>O442</f>
        <v>0</v>
      </c>
      <c r="P441" s="163">
        <f t="shared" si="127"/>
        <v>0</v>
      </c>
    </row>
    <row r="442" spans="1:16" ht="13.5" customHeight="1" hidden="1" thickBot="1">
      <c r="A442" s="26"/>
      <c r="B442" s="240" t="s">
        <v>413</v>
      </c>
      <c r="C442" s="231"/>
      <c r="D442" s="52"/>
      <c r="E442" s="53"/>
      <c r="F442" s="163"/>
      <c r="G442" s="164"/>
      <c r="H442" s="163"/>
      <c r="I442" s="164"/>
      <c r="J442" s="163"/>
      <c r="K442" s="163"/>
      <c r="L442" s="163"/>
      <c r="M442" s="163"/>
      <c r="N442" s="163">
        <f>N443</f>
        <v>0</v>
      </c>
      <c r="O442" s="163">
        <f>O443</f>
        <v>0</v>
      </c>
      <c r="P442" s="163">
        <f>P443</f>
        <v>0</v>
      </c>
    </row>
    <row r="443" spans="1:16" s="510" customFormat="1" ht="24.75" customHeight="1" hidden="1" thickBot="1">
      <c r="A443" s="549"/>
      <c r="B443" s="513" t="s">
        <v>658</v>
      </c>
      <c r="C443" s="557" t="s">
        <v>414</v>
      </c>
      <c r="D443" s="558"/>
      <c r="E443" s="559"/>
      <c r="F443" s="560"/>
      <c r="G443" s="561"/>
      <c r="H443" s="560"/>
      <c r="I443" s="561"/>
      <c r="J443" s="560"/>
      <c r="K443" s="560"/>
      <c r="L443" s="560"/>
      <c r="M443" s="560"/>
      <c r="N443" s="560">
        <v>0</v>
      </c>
      <c r="O443" s="560">
        <v>0</v>
      </c>
      <c r="P443" s="560">
        <f>O443+N443</f>
        <v>0</v>
      </c>
    </row>
    <row r="444" spans="1:16" ht="13.5" thickBot="1">
      <c r="A444" s="25">
        <v>926</v>
      </c>
      <c r="B444" s="230" t="s">
        <v>426</v>
      </c>
      <c r="C444" s="553"/>
      <c r="D444" s="58"/>
      <c r="E444" s="59"/>
      <c r="F444" s="249">
        <f aca="true" t="shared" si="128" ref="F444:P444">F445</f>
        <v>24100</v>
      </c>
      <c r="G444" s="250">
        <f t="shared" si="128"/>
        <v>0</v>
      </c>
      <c r="H444" s="249">
        <f t="shared" si="128"/>
        <v>24100</v>
      </c>
      <c r="I444" s="250">
        <f t="shared" si="128"/>
        <v>0</v>
      </c>
      <c r="J444" s="249">
        <f t="shared" si="128"/>
        <v>24100</v>
      </c>
      <c r="K444" s="249">
        <f t="shared" si="128"/>
        <v>0</v>
      </c>
      <c r="L444" s="249">
        <f t="shared" si="128"/>
        <v>24100</v>
      </c>
      <c r="M444" s="249">
        <f t="shared" si="128"/>
        <v>-3000</v>
      </c>
      <c r="N444" s="249">
        <f t="shared" si="128"/>
        <v>21100</v>
      </c>
      <c r="O444" s="249">
        <f t="shared" si="128"/>
        <v>0</v>
      </c>
      <c r="P444" s="249">
        <f t="shared" si="128"/>
        <v>21100</v>
      </c>
    </row>
    <row r="445" spans="1:16" ht="13.5" thickBot="1">
      <c r="A445" s="25">
        <v>92605</v>
      </c>
      <c r="B445" s="251" t="s">
        <v>427</v>
      </c>
      <c r="C445" s="116"/>
      <c r="D445" s="58"/>
      <c r="E445" s="59"/>
      <c r="F445" s="54">
        <f>SUM(F446)</f>
        <v>24100</v>
      </c>
      <c r="G445" s="85">
        <f>G446</f>
        <v>0</v>
      </c>
      <c r="H445" s="54">
        <f>SUM(H446)</f>
        <v>24100</v>
      </c>
      <c r="I445" s="85">
        <f>I446</f>
        <v>0</v>
      </c>
      <c r="J445" s="54">
        <f aca="true" t="shared" si="129" ref="J445:P445">SUM(J446)</f>
        <v>24100</v>
      </c>
      <c r="K445" s="54">
        <f t="shared" si="129"/>
        <v>0</v>
      </c>
      <c r="L445" s="54">
        <f t="shared" si="129"/>
        <v>24100</v>
      </c>
      <c r="M445" s="54">
        <f t="shared" si="129"/>
        <v>-3000</v>
      </c>
      <c r="N445" s="54">
        <f t="shared" si="129"/>
        <v>21100</v>
      </c>
      <c r="O445" s="54">
        <f t="shared" si="129"/>
        <v>0</v>
      </c>
      <c r="P445" s="54">
        <f t="shared" si="129"/>
        <v>21100</v>
      </c>
    </row>
    <row r="446" spans="1:16" ht="12.75">
      <c r="A446" s="87"/>
      <c r="B446" s="240" t="s">
        <v>428</v>
      </c>
      <c r="C446" s="231"/>
      <c r="D446" s="90"/>
      <c r="E446" s="91"/>
      <c r="F446" s="92">
        <f aca="true" t="shared" si="130" ref="F446:L446">SUM(F447:F449)</f>
        <v>24100</v>
      </c>
      <c r="G446" s="92">
        <f t="shared" si="130"/>
        <v>0</v>
      </c>
      <c r="H446" s="92">
        <f t="shared" si="130"/>
        <v>24100</v>
      </c>
      <c r="I446" s="92">
        <f t="shared" si="130"/>
        <v>0</v>
      </c>
      <c r="J446" s="92">
        <f t="shared" si="130"/>
        <v>24100</v>
      </c>
      <c r="K446" s="92">
        <f t="shared" si="130"/>
        <v>0</v>
      </c>
      <c r="L446" s="92">
        <f t="shared" si="130"/>
        <v>24100</v>
      </c>
      <c r="M446" s="92">
        <f>SUM(M447:M449)</f>
        <v>-3000</v>
      </c>
      <c r="N446" s="92">
        <f>SUM(N447:N449)</f>
        <v>21100</v>
      </c>
      <c r="O446" s="92">
        <f>SUM(O447:O449)</f>
        <v>0</v>
      </c>
      <c r="P446" s="92">
        <f>SUM(P447:P449)</f>
        <v>21100</v>
      </c>
    </row>
    <row r="447" spans="1:16" ht="12.75">
      <c r="A447" s="87"/>
      <c r="B447" s="69" t="s">
        <v>78</v>
      </c>
      <c r="C447" s="119" t="s">
        <v>429</v>
      </c>
      <c r="D447" s="32">
        <v>2820</v>
      </c>
      <c r="E447" s="65"/>
      <c r="F447" s="252">
        <v>16000</v>
      </c>
      <c r="G447" s="122"/>
      <c r="H447" s="121">
        <f>G447+F447</f>
        <v>16000</v>
      </c>
      <c r="I447" s="122"/>
      <c r="J447" s="121">
        <f>I447+H447</f>
        <v>16000</v>
      </c>
      <c r="K447" s="121"/>
      <c r="L447" s="121">
        <f>K447+J447</f>
        <v>16000</v>
      </c>
      <c r="M447" s="121"/>
      <c r="N447" s="121">
        <f>M447+L447</f>
        <v>16000</v>
      </c>
      <c r="O447" s="121"/>
      <c r="P447" s="121">
        <f>O447+N447</f>
        <v>16000</v>
      </c>
    </row>
    <row r="448" spans="1:16" ht="12.75">
      <c r="A448" s="87"/>
      <c r="B448" s="73" t="s">
        <v>121</v>
      </c>
      <c r="C448" s="64" t="s">
        <v>429</v>
      </c>
      <c r="D448" s="177">
        <v>2820</v>
      </c>
      <c r="E448" s="65"/>
      <c r="F448" s="121">
        <f>2600+2500</f>
        <v>5100</v>
      </c>
      <c r="G448" s="121"/>
      <c r="H448" s="121">
        <f>G448+F448</f>
        <v>5100</v>
      </c>
      <c r="I448" s="121"/>
      <c r="J448" s="121">
        <f>I448+H448</f>
        <v>5100</v>
      </c>
      <c r="K448" s="121"/>
      <c r="L448" s="121">
        <f>K448+J448</f>
        <v>5100</v>
      </c>
      <c r="M448" s="121"/>
      <c r="N448" s="121">
        <f>M448+L448</f>
        <v>5100</v>
      </c>
      <c r="O448" s="121"/>
      <c r="P448" s="121">
        <f>O448+N448</f>
        <v>5100</v>
      </c>
    </row>
    <row r="449" spans="1:16" ht="12.75">
      <c r="A449" s="129"/>
      <c r="B449" s="554" t="s">
        <v>693</v>
      </c>
      <c r="C449" s="520" t="s">
        <v>429</v>
      </c>
      <c r="D449" s="539">
        <v>2830</v>
      </c>
      <c r="E449" s="158"/>
      <c r="F449" s="521">
        <v>3000</v>
      </c>
      <c r="G449" s="521"/>
      <c r="H449" s="521">
        <f>G449+F449</f>
        <v>3000</v>
      </c>
      <c r="I449" s="521"/>
      <c r="J449" s="521">
        <f>I449+H449</f>
        <v>3000</v>
      </c>
      <c r="K449" s="521"/>
      <c r="L449" s="521">
        <f>K449+J449</f>
        <v>3000</v>
      </c>
      <c r="M449" s="521">
        <v>-3000</v>
      </c>
      <c r="N449" s="521">
        <f>M449+L449</f>
        <v>0</v>
      </c>
      <c r="O449" s="521"/>
      <c r="P449" s="521">
        <f>O449+N449</f>
        <v>0</v>
      </c>
    </row>
    <row r="450" spans="1:16" s="39" customFormat="1" ht="16.5" thickBot="1">
      <c r="A450" s="587" t="s">
        <v>69</v>
      </c>
      <c r="B450" s="588"/>
      <c r="C450" s="589"/>
      <c r="D450" s="253"/>
      <c r="E450" s="254"/>
      <c r="F450" s="255">
        <f>F451+F467+F472+F498+F530</f>
        <v>613872</v>
      </c>
      <c r="G450" s="255">
        <f aca="true" t="shared" si="131" ref="G450:N450">G472+G451+G498+G530+G467</f>
        <v>14000</v>
      </c>
      <c r="H450" s="255">
        <f t="shared" si="131"/>
        <v>627872</v>
      </c>
      <c r="I450" s="255">
        <f t="shared" si="131"/>
        <v>30000</v>
      </c>
      <c r="J450" s="255">
        <f t="shared" si="131"/>
        <v>657872</v>
      </c>
      <c r="K450" s="255">
        <f t="shared" si="131"/>
        <v>0</v>
      </c>
      <c r="L450" s="255">
        <f t="shared" si="131"/>
        <v>657872</v>
      </c>
      <c r="M450" s="255">
        <f t="shared" si="131"/>
        <v>229900</v>
      </c>
      <c r="N450" s="255">
        <f t="shared" si="131"/>
        <v>887772</v>
      </c>
      <c r="O450" s="255">
        <f>O472+O451+O498+O530+O467</f>
        <v>0</v>
      </c>
      <c r="P450" s="255">
        <f>P472+P451+P498+P530+P467</f>
        <v>887772</v>
      </c>
    </row>
    <row r="451" spans="1:16" ht="16.5" customHeight="1" thickBot="1">
      <c r="A451" s="27">
        <v>600</v>
      </c>
      <c r="B451" s="45" t="s">
        <v>70</v>
      </c>
      <c r="C451" s="256"/>
      <c r="D451" s="257"/>
      <c r="E451" s="258"/>
      <c r="F451" s="259">
        <f aca="true" t="shared" si="132" ref="F451:N451">F452+F461</f>
        <v>128000</v>
      </c>
      <c r="G451" s="259">
        <f t="shared" si="132"/>
        <v>0</v>
      </c>
      <c r="H451" s="259">
        <f t="shared" si="132"/>
        <v>128000</v>
      </c>
      <c r="I451" s="259">
        <f t="shared" si="132"/>
        <v>0</v>
      </c>
      <c r="J451" s="259">
        <f t="shared" si="132"/>
        <v>128000</v>
      </c>
      <c r="K451" s="259">
        <f t="shared" si="132"/>
        <v>0</v>
      </c>
      <c r="L451" s="259">
        <f t="shared" si="132"/>
        <v>128000</v>
      </c>
      <c r="M451" s="259">
        <f t="shared" si="132"/>
        <v>5000</v>
      </c>
      <c r="N451" s="259">
        <f t="shared" si="132"/>
        <v>133000</v>
      </c>
      <c r="O451" s="259">
        <f>O452+O461</f>
        <v>0</v>
      </c>
      <c r="P451" s="259">
        <f>P452+P461</f>
        <v>133000</v>
      </c>
    </row>
    <row r="452" spans="1:16" ht="13.5" thickBot="1">
      <c r="A452" s="25">
        <v>60015</v>
      </c>
      <c r="B452" s="50" t="s">
        <v>430</v>
      </c>
      <c r="C452" s="51"/>
      <c r="D452" s="58"/>
      <c r="E452" s="59"/>
      <c r="F452" s="54">
        <f aca="true" t="shared" si="133" ref="F452:P452">F453</f>
        <v>75000</v>
      </c>
      <c r="G452" s="85">
        <f t="shared" si="133"/>
        <v>0</v>
      </c>
      <c r="H452" s="54">
        <f t="shared" si="133"/>
        <v>75000</v>
      </c>
      <c r="I452" s="85">
        <f t="shared" si="133"/>
        <v>0</v>
      </c>
      <c r="J452" s="54">
        <f t="shared" si="133"/>
        <v>75000</v>
      </c>
      <c r="K452" s="54">
        <f t="shared" si="133"/>
        <v>0</v>
      </c>
      <c r="L452" s="54">
        <f t="shared" si="133"/>
        <v>75000</v>
      </c>
      <c r="M452" s="54">
        <f t="shared" si="133"/>
        <v>0</v>
      </c>
      <c r="N452" s="54">
        <f t="shared" si="133"/>
        <v>75000</v>
      </c>
      <c r="O452" s="54">
        <f t="shared" si="133"/>
        <v>0</v>
      </c>
      <c r="P452" s="54">
        <f t="shared" si="133"/>
        <v>75000</v>
      </c>
    </row>
    <row r="453" spans="1:16" s="61" customFormat="1" ht="15" customHeight="1" thickBot="1">
      <c r="A453" s="25"/>
      <c r="B453" s="56" t="s">
        <v>72</v>
      </c>
      <c r="C453" s="57"/>
      <c r="D453" s="58"/>
      <c r="E453" s="59"/>
      <c r="F453" s="60">
        <f aca="true" t="shared" si="134" ref="F453:N453">SUM(F458:F460)</f>
        <v>75000</v>
      </c>
      <c r="G453" s="60">
        <f t="shared" si="134"/>
        <v>0</v>
      </c>
      <c r="H453" s="60">
        <f t="shared" si="134"/>
        <v>75000</v>
      </c>
      <c r="I453" s="60">
        <f t="shared" si="134"/>
        <v>0</v>
      </c>
      <c r="J453" s="60">
        <f t="shared" si="134"/>
        <v>75000</v>
      </c>
      <c r="K453" s="60">
        <f t="shared" si="134"/>
        <v>0</v>
      </c>
      <c r="L453" s="60">
        <f t="shared" si="134"/>
        <v>75000</v>
      </c>
      <c r="M453" s="60">
        <f t="shared" si="134"/>
        <v>0</v>
      </c>
      <c r="N453" s="60">
        <f t="shared" si="134"/>
        <v>75000</v>
      </c>
      <c r="O453" s="60">
        <f>SUM(O458:O460)</f>
        <v>0</v>
      </c>
      <c r="P453" s="60">
        <f>SUM(P458:P460)</f>
        <v>75000</v>
      </c>
    </row>
    <row r="454" spans="1:16" s="61" customFormat="1" ht="48.75" customHeight="1" hidden="1">
      <c r="A454" s="87"/>
      <c r="B454" s="260"/>
      <c r="C454" s="64"/>
      <c r="D454" s="261"/>
      <c r="E454" s="198"/>
      <c r="F454" s="239"/>
      <c r="G454" s="95"/>
      <c r="H454" s="239"/>
      <c r="I454" s="95"/>
      <c r="J454" s="239"/>
      <c r="K454" s="239"/>
      <c r="L454" s="239"/>
      <c r="M454" s="239"/>
      <c r="N454" s="239"/>
      <c r="O454" s="239"/>
      <c r="P454" s="239"/>
    </row>
    <row r="455" spans="1:16" ht="48" customHeight="1" hidden="1">
      <c r="A455" s="62"/>
      <c r="B455" s="69"/>
      <c r="C455" s="64"/>
      <c r="D455" s="70"/>
      <c r="E455" s="198"/>
      <c r="F455" s="66"/>
      <c r="G455" s="71"/>
      <c r="H455" s="66">
        <f>G455+F455</f>
        <v>0</v>
      </c>
      <c r="I455" s="71"/>
      <c r="J455" s="66">
        <f aca="true" t="shared" si="135" ref="J455:P455">I455+H455</f>
        <v>0</v>
      </c>
      <c r="K455" s="66">
        <f t="shared" si="135"/>
        <v>0</v>
      </c>
      <c r="L455" s="66">
        <f t="shared" si="135"/>
        <v>0</v>
      </c>
      <c r="M455" s="66">
        <f t="shared" si="135"/>
        <v>0</v>
      </c>
      <c r="N455" s="66">
        <f t="shared" si="135"/>
        <v>0</v>
      </c>
      <c r="O455" s="66">
        <f t="shared" si="135"/>
        <v>0</v>
      </c>
      <c r="P455" s="66">
        <f t="shared" si="135"/>
        <v>0</v>
      </c>
    </row>
    <row r="456" spans="1:16" ht="48" customHeight="1" hidden="1">
      <c r="A456" s="62"/>
      <c r="B456" s="69"/>
      <c r="C456" s="64"/>
      <c r="D456" s="70"/>
      <c r="E456" s="198"/>
      <c r="F456" s="66"/>
      <c r="G456" s="71"/>
      <c r="H456" s="66"/>
      <c r="I456" s="71"/>
      <c r="J456" s="66"/>
      <c r="K456" s="66"/>
      <c r="L456" s="66"/>
      <c r="M456" s="66"/>
      <c r="N456" s="66"/>
      <c r="O456" s="66"/>
      <c r="P456" s="66"/>
    </row>
    <row r="457" spans="1:16" ht="15.75" customHeight="1" hidden="1" thickBot="1">
      <c r="A457" s="262"/>
      <c r="B457" s="263"/>
      <c r="C457" s="97"/>
      <c r="D457" s="264"/>
      <c r="E457" s="53"/>
      <c r="F457" s="202"/>
      <c r="G457" s="164"/>
      <c r="H457" s="202">
        <f>F457+G457</f>
        <v>0</v>
      </c>
      <c r="I457" s="164"/>
      <c r="J457" s="202">
        <f aca="true" t="shared" si="136" ref="J457:P457">H457+I457</f>
        <v>0</v>
      </c>
      <c r="K457" s="202">
        <f t="shared" si="136"/>
        <v>0</v>
      </c>
      <c r="L457" s="202">
        <f t="shared" si="136"/>
        <v>0</v>
      </c>
      <c r="M457" s="202">
        <f t="shared" si="136"/>
        <v>0</v>
      </c>
      <c r="N457" s="202">
        <f t="shared" si="136"/>
        <v>0</v>
      </c>
      <c r="O457" s="202">
        <f t="shared" si="136"/>
        <v>0</v>
      </c>
      <c r="P457" s="202">
        <f t="shared" si="136"/>
        <v>0</v>
      </c>
    </row>
    <row r="458" spans="1:16" ht="15">
      <c r="A458" s="265"/>
      <c r="B458" s="266" t="s">
        <v>397</v>
      </c>
      <c r="C458" s="194" t="s">
        <v>431</v>
      </c>
      <c r="D458" s="267">
        <v>6050</v>
      </c>
      <c r="E458" s="268" t="s">
        <v>743</v>
      </c>
      <c r="F458" s="269">
        <v>10000</v>
      </c>
      <c r="G458" s="270"/>
      <c r="H458" s="269">
        <f>G458+F458</f>
        <v>10000</v>
      </c>
      <c r="I458" s="270"/>
      <c r="J458" s="269">
        <f>I458+H458</f>
        <v>10000</v>
      </c>
      <c r="K458" s="269"/>
      <c r="L458" s="269">
        <f>K458+J458</f>
        <v>10000</v>
      </c>
      <c r="M458" s="269"/>
      <c r="N458" s="269">
        <f>M458+L458</f>
        <v>10000</v>
      </c>
      <c r="O458" s="269"/>
      <c r="P458" s="269">
        <f>O458+N458</f>
        <v>10000</v>
      </c>
    </row>
    <row r="459" spans="1:16" ht="25.5">
      <c r="A459" s="62"/>
      <c r="B459" s="245" t="s">
        <v>86</v>
      </c>
      <c r="C459" s="64" t="s">
        <v>432</v>
      </c>
      <c r="D459" s="70">
        <v>6050</v>
      </c>
      <c r="E459" s="198" t="s">
        <v>54</v>
      </c>
      <c r="F459" s="66">
        <v>25000</v>
      </c>
      <c r="G459" s="71"/>
      <c r="H459" s="66">
        <f>G459+F459</f>
        <v>25000</v>
      </c>
      <c r="I459" s="71"/>
      <c r="J459" s="66">
        <f>I459+H459</f>
        <v>25000</v>
      </c>
      <c r="K459" s="66"/>
      <c r="L459" s="66">
        <f>K459+J459</f>
        <v>25000</v>
      </c>
      <c r="M459" s="66"/>
      <c r="N459" s="66">
        <f>M459+L459</f>
        <v>25000</v>
      </c>
      <c r="O459" s="66"/>
      <c r="P459" s="66">
        <f>O459+N459</f>
        <v>25000</v>
      </c>
    </row>
    <row r="460" spans="1:16" ht="39" thickBot="1">
      <c r="A460" s="62"/>
      <c r="B460" s="245" t="s">
        <v>433</v>
      </c>
      <c r="C460" s="64" t="s">
        <v>434</v>
      </c>
      <c r="D460" s="70">
        <v>6050</v>
      </c>
      <c r="E460" s="198" t="s">
        <v>54</v>
      </c>
      <c r="F460" s="66">
        <v>40000</v>
      </c>
      <c r="G460" s="71"/>
      <c r="H460" s="66">
        <f>G460+F460</f>
        <v>40000</v>
      </c>
      <c r="I460" s="71"/>
      <c r="J460" s="66">
        <f>I460+H460</f>
        <v>40000</v>
      </c>
      <c r="K460" s="66"/>
      <c r="L460" s="66">
        <f>K460+J460</f>
        <v>40000</v>
      </c>
      <c r="M460" s="66"/>
      <c r="N460" s="66">
        <f>M460+L460</f>
        <v>40000</v>
      </c>
      <c r="O460" s="66"/>
      <c r="P460" s="66">
        <f>O460+N460</f>
        <v>40000</v>
      </c>
    </row>
    <row r="461" spans="1:16" s="184" customFormat="1" ht="13.5" thickBot="1">
      <c r="A461" s="25">
        <v>60016</v>
      </c>
      <c r="B461" s="50" t="s">
        <v>71</v>
      </c>
      <c r="C461" s="51"/>
      <c r="D461" s="58"/>
      <c r="E461" s="59"/>
      <c r="F461" s="54">
        <f>F462+F542</f>
        <v>53000</v>
      </c>
      <c r="G461" s="85">
        <f>G462+G542</f>
        <v>0</v>
      </c>
      <c r="H461" s="209">
        <f>H462</f>
        <v>53000</v>
      </c>
      <c r="I461" s="85">
        <f>I462+I542</f>
        <v>0</v>
      </c>
      <c r="J461" s="209">
        <f aca="true" t="shared" si="137" ref="J461:P461">J462</f>
        <v>53000</v>
      </c>
      <c r="K461" s="209">
        <f t="shared" si="137"/>
        <v>0</v>
      </c>
      <c r="L461" s="209">
        <f t="shared" si="137"/>
        <v>53000</v>
      </c>
      <c r="M461" s="209">
        <f t="shared" si="137"/>
        <v>5000</v>
      </c>
      <c r="N461" s="209">
        <f t="shared" si="137"/>
        <v>58000</v>
      </c>
      <c r="O461" s="209">
        <f t="shared" si="137"/>
        <v>0</v>
      </c>
      <c r="P461" s="209">
        <f t="shared" si="137"/>
        <v>58000</v>
      </c>
    </row>
    <row r="462" spans="1:16" s="61" customFormat="1" ht="15" customHeight="1" thickBot="1">
      <c r="A462" s="271"/>
      <c r="B462" s="272" t="s">
        <v>72</v>
      </c>
      <c r="C462" s="273"/>
      <c r="D462" s="52"/>
      <c r="E462" s="53"/>
      <c r="F462" s="101">
        <f aca="true" t="shared" si="138" ref="F462:L462">F464</f>
        <v>53000</v>
      </c>
      <c r="G462" s="101">
        <f t="shared" si="138"/>
        <v>0</v>
      </c>
      <c r="H462" s="101">
        <f t="shared" si="138"/>
        <v>53000</v>
      </c>
      <c r="I462" s="101">
        <f t="shared" si="138"/>
        <v>0</v>
      </c>
      <c r="J462" s="101">
        <f t="shared" si="138"/>
        <v>53000</v>
      </c>
      <c r="K462" s="101">
        <f t="shared" si="138"/>
        <v>0</v>
      </c>
      <c r="L462" s="101">
        <f t="shared" si="138"/>
        <v>53000</v>
      </c>
      <c r="M462" s="101">
        <f>M463+M464</f>
        <v>5000</v>
      </c>
      <c r="N462" s="101">
        <f>N463+N464</f>
        <v>58000</v>
      </c>
      <c r="O462" s="101">
        <f>O463+O464</f>
        <v>0</v>
      </c>
      <c r="P462" s="101">
        <f>P463+P464</f>
        <v>58000</v>
      </c>
    </row>
    <row r="463" spans="1:16" ht="38.25">
      <c r="A463" s="68"/>
      <c r="B463" s="69" t="s">
        <v>734</v>
      </c>
      <c r="C463" s="64" t="s">
        <v>735</v>
      </c>
      <c r="D463" s="70">
        <v>6050</v>
      </c>
      <c r="E463" s="65" t="s">
        <v>272</v>
      </c>
      <c r="F463" s="66"/>
      <c r="G463" s="71"/>
      <c r="H463" s="66"/>
      <c r="I463" s="71"/>
      <c r="J463" s="66"/>
      <c r="K463" s="66"/>
      <c r="L463" s="66"/>
      <c r="M463" s="66">
        <v>5000</v>
      </c>
      <c r="N463" s="66">
        <f>L463+M463</f>
        <v>5000</v>
      </c>
      <c r="O463" s="66"/>
      <c r="P463" s="66">
        <f>N463+O463</f>
        <v>5000</v>
      </c>
    </row>
    <row r="464" spans="1:16" ht="27.75" customHeight="1" thickBot="1">
      <c r="A464" s="68"/>
      <c r="B464" s="69" t="s">
        <v>435</v>
      </c>
      <c r="C464" s="64" t="s">
        <v>436</v>
      </c>
      <c r="D464" s="70">
        <v>6050</v>
      </c>
      <c r="E464" s="198" t="s">
        <v>272</v>
      </c>
      <c r="F464" s="66">
        <v>53000</v>
      </c>
      <c r="G464" s="71"/>
      <c r="H464" s="66">
        <f>F464+G464</f>
        <v>53000</v>
      </c>
      <c r="I464" s="71"/>
      <c r="J464" s="66">
        <f>H464+I464</f>
        <v>53000</v>
      </c>
      <c r="K464" s="66"/>
      <c r="L464" s="66">
        <f>J464+K464</f>
        <v>53000</v>
      </c>
      <c r="M464" s="66"/>
      <c r="N464" s="66">
        <f>L464+M464</f>
        <v>53000</v>
      </c>
      <c r="O464" s="66"/>
      <c r="P464" s="66">
        <f>N464+O464</f>
        <v>53000</v>
      </c>
    </row>
    <row r="465" spans="1:16" ht="33.75" customHeight="1" hidden="1">
      <c r="A465" s="62"/>
      <c r="B465" s="69"/>
      <c r="C465" s="64"/>
      <c r="D465" s="70"/>
      <c r="E465" s="198"/>
      <c r="F465" s="66"/>
      <c r="G465" s="71"/>
      <c r="H465" s="66"/>
      <c r="I465" s="71"/>
      <c r="J465" s="66"/>
      <c r="K465" s="66"/>
      <c r="L465" s="66"/>
      <c r="M465" s="66"/>
      <c r="N465" s="66"/>
      <c r="O465" s="66"/>
      <c r="P465" s="66"/>
    </row>
    <row r="466" spans="1:16" s="61" customFormat="1" ht="16.5" customHeight="1" hidden="1" thickBot="1">
      <c r="A466" s="68"/>
      <c r="B466" s="69"/>
      <c r="C466" s="64"/>
      <c r="D466" s="70"/>
      <c r="E466" s="198"/>
      <c r="F466" s="66"/>
      <c r="G466" s="71"/>
      <c r="H466" s="66">
        <f>F466+G466</f>
        <v>0</v>
      </c>
      <c r="I466" s="71"/>
      <c r="J466" s="66">
        <f aca="true" t="shared" si="139" ref="J466:P466">H466+I466</f>
        <v>0</v>
      </c>
      <c r="K466" s="66">
        <f t="shared" si="139"/>
        <v>0</v>
      </c>
      <c r="L466" s="66">
        <f t="shared" si="139"/>
        <v>0</v>
      </c>
      <c r="M466" s="66">
        <f t="shared" si="139"/>
        <v>0</v>
      </c>
      <c r="N466" s="66">
        <f t="shared" si="139"/>
        <v>0</v>
      </c>
      <c r="O466" s="66">
        <f t="shared" si="139"/>
        <v>0</v>
      </c>
      <c r="P466" s="66">
        <f t="shared" si="139"/>
        <v>0</v>
      </c>
    </row>
    <row r="467" spans="1:16" s="128" customFormat="1" ht="13.5" customHeight="1" thickBot="1" thickTop="1">
      <c r="A467" s="25">
        <v>700</v>
      </c>
      <c r="B467" s="103" t="s">
        <v>554</v>
      </c>
      <c r="C467" s="51"/>
      <c r="D467" s="58"/>
      <c r="E467" s="59"/>
      <c r="F467" s="54">
        <f aca="true" t="shared" si="140" ref="F467:P467">F468</f>
        <v>43000</v>
      </c>
      <c r="G467" s="54">
        <f t="shared" si="140"/>
        <v>0</v>
      </c>
      <c r="H467" s="54">
        <f t="shared" si="140"/>
        <v>43000</v>
      </c>
      <c r="I467" s="54">
        <f t="shared" si="140"/>
        <v>0</v>
      </c>
      <c r="J467" s="54">
        <f t="shared" si="140"/>
        <v>43000</v>
      </c>
      <c r="K467" s="54">
        <f t="shared" si="140"/>
        <v>0</v>
      </c>
      <c r="L467" s="54">
        <f t="shared" si="140"/>
        <v>43000</v>
      </c>
      <c r="M467" s="54">
        <f t="shared" si="140"/>
        <v>0</v>
      </c>
      <c r="N467" s="54">
        <f t="shared" si="140"/>
        <v>43000</v>
      </c>
      <c r="O467" s="54">
        <f t="shared" si="140"/>
        <v>0</v>
      </c>
      <c r="P467" s="54">
        <f t="shared" si="140"/>
        <v>43000</v>
      </c>
    </row>
    <row r="468" spans="1:16" ht="13.5" customHeight="1" thickBot="1">
      <c r="A468" s="25">
        <v>70001</v>
      </c>
      <c r="B468" s="274" t="s">
        <v>682</v>
      </c>
      <c r="C468" s="51"/>
      <c r="D468" s="207"/>
      <c r="E468" s="208"/>
      <c r="F468" s="275">
        <f aca="true" t="shared" si="141" ref="F468:L468">SUM(F469:F471)</f>
        <v>43000</v>
      </c>
      <c r="G468" s="275">
        <f t="shared" si="141"/>
        <v>0</v>
      </c>
      <c r="H468" s="275">
        <f t="shared" si="141"/>
        <v>43000</v>
      </c>
      <c r="I468" s="275">
        <f t="shared" si="141"/>
        <v>0</v>
      </c>
      <c r="J468" s="275">
        <f t="shared" si="141"/>
        <v>43000</v>
      </c>
      <c r="K468" s="275">
        <f t="shared" si="141"/>
        <v>0</v>
      </c>
      <c r="L468" s="275">
        <f t="shared" si="141"/>
        <v>43000</v>
      </c>
      <c r="M468" s="275">
        <f>SUM(M469:M471)</f>
        <v>0</v>
      </c>
      <c r="N468" s="275">
        <f>SUM(N469:N471)</f>
        <v>43000</v>
      </c>
      <c r="O468" s="275">
        <f>SUM(O469:O471)</f>
        <v>0</v>
      </c>
      <c r="P468" s="275">
        <f>SUM(P469:P471)</f>
        <v>43000</v>
      </c>
    </row>
    <row r="469" spans="1:19" ht="29.25" customHeight="1">
      <c r="A469" s="26"/>
      <c r="B469" s="276" t="s">
        <v>492</v>
      </c>
      <c r="C469" s="194" t="s">
        <v>437</v>
      </c>
      <c r="D469" s="277">
        <v>6210</v>
      </c>
      <c r="E469" s="278" t="s">
        <v>333</v>
      </c>
      <c r="F469" s="279">
        <v>25000</v>
      </c>
      <c r="G469" s="279"/>
      <c r="H469" s="279">
        <f>G469+F469</f>
        <v>25000</v>
      </c>
      <c r="I469" s="279"/>
      <c r="J469" s="279">
        <f>I469+H469</f>
        <v>25000</v>
      </c>
      <c r="K469" s="279"/>
      <c r="L469" s="279">
        <f>K469+J469</f>
        <v>25000</v>
      </c>
      <c r="M469" s="279"/>
      <c r="N469" s="279">
        <f>M469+L469</f>
        <v>25000</v>
      </c>
      <c r="O469" s="279"/>
      <c r="P469" s="279">
        <f>O469+N469</f>
        <v>25000</v>
      </c>
      <c r="S469" s="10" t="s">
        <v>808</v>
      </c>
    </row>
    <row r="470" spans="1:16" ht="25.5" customHeight="1">
      <c r="A470" s="87"/>
      <c r="B470" s="73" t="s">
        <v>492</v>
      </c>
      <c r="C470" s="64" t="s">
        <v>438</v>
      </c>
      <c r="D470" s="177">
        <v>6210</v>
      </c>
      <c r="E470" s="65" t="s">
        <v>334</v>
      </c>
      <c r="F470" s="121">
        <v>10000</v>
      </c>
      <c r="G470" s="121"/>
      <c r="H470" s="121">
        <f>G470+F470</f>
        <v>10000</v>
      </c>
      <c r="I470" s="121"/>
      <c r="J470" s="121">
        <f>I470+H470</f>
        <v>10000</v>
      </c>
      <c r="K470" s="121"/>
      <c r="L470" s="121">
        <f>K470+J470</f>
        <v>10000</v>
      </c>
      <c r="M470" s="121"/>
      <c r="N470" s="121">
        <f>M470+L470</f>
        <v>10000</v>
      </c>
      <c r="O470" s="121"/>
      <c r="P470" s="121">
        <f>O470+N470</f>
        <v>10000</v>
      </c>
    </row>
    <row r="471" spans="1:16" ht="27" customHeight="1">
      <c r="A471" s="129"/>
      <c r="B471" s="554" t="s">
        <v>492</v>
      </c>
      <c r="C471" s="520" t="s">
        <v>439</v>
      </c>
      <c r="D471" s="539">
        <v>6210</v>
      </c>
      <c r="E471" s="158" t="s">
        <v>335</v>
      </c>
      <c r="F471" s="521">
        <v>8000</v>
      </c>
      <c r="G471" s="521"/>
      <c r="H471" s="521">
        <f>G471+F471</f>
        <v>8000</v>
      </c>
      <c r="I471" s="521"/>
      <c r="J471" s="521">
        <f>I471+H471</f>
        <v>8000</v>
      </c>
      <c r="K471" s="521"/>
      <c r="L471" s="521">
        <f>K471+J471</f>
        <v>8000</v>
      </c>
      <c r="M471" s="521"/>
      <c r="N471" s="521">
        <f>M471+L471</f>
        <v>8000</v>
      </c>
      <c r="O471" s="521"/>
      <c r="P471" s="521">
        <f>O471+N471</f>
        <v>8000</v>
      </c>
    </row>
    <row r="472" spans="1:16" ht="13.5" thickBot="1">
      <c r="A472" s="27">
        <v>754</v>
      </c>
      <c r="B472" s="590" t="s">
        <v>555</v>
      </c>
      <c r="C472" s="591"/>
      <c r="D472" s="52"/>
      <c r="E472" s="53"/>
      <c r="F472" s="163">
        <f aca="true" t="shared" si="142" ref="F472:N472">F473+F485+F489</f>
        <v>153912</v>
      </c>
      <c r="G472" s="163">
        <f t="shared" si="142"/>
        <v>0</v>
      </c>
      <c r="H472" s="163">
        <f t="shared" si="142"/>
        <v>153912</v>
      </c>
      <c r="I472" s="163">
        <f t="shared" si="142"/>
        <v>0</v>
      </c>
      <c r="J472" s="163">
        <f t="shared" si="142"/>
        <v>153912</v>
      </c>
      <c r="K472" s="163">
        <f t="shared" si="142"/>
        <v>0</v>
      </c>
      <c r="L472" s="163">
        <f t="shared" si="142"/>
        <v>153912</v>
      </c>
      <c r="M472" s="163">
        <f t="shared" si="142"/>
        <v>139000</v>
      </c>
      <c r="N472" s="163">
        <f t="shared" si="142"/>
        <v>292912</v>
      </c>
      <c r="O472" s="163">
        <f>O473+O485+O489</f>
        <v>0</v>
      </c>
      <c r="P472" s="163">
        <f>P473+P485+P489</f>
        <v>292912</v>
      </c>
    </row>
    <row r="473" spans="1:16" ht="13.5" thickBot="1">
      <c r="A473" s="25">
        <v>75404</v>
      </c>
      <c r="B473" s="230" t="s">
        <v>440</v>
      </c>
      <c r="C473" s="51"/>
      <c r="D473" s="58"/>
      <c r="E473" s="59"/>
      <c r="F473" s="54">
        <f>F474</f>
        <v>23000</v>
      </c>
      <c r="G473" s="85">
        <f aca="true" t="shared" si="143" ref="G473:P473">SUM(G474)</f>
        <v>0</v>
      </c>
      <c r="H473" s="54">
        <f t="shared" si="143"/>
        <v>23000</v>
      </c>
      <c r="I473" s="85">
        <f t="shared" si="143"/>
        <v>0</v>
      </c>
      <c r="J473" s="54">
        <f t="shared" si="143"/>
        <v>23000</v>
      </c>
      <c r="K473" s="54">
        <f t="shared" si="143"/>
        <v>0</v>
      </c>
      <c r="L473" s="54">
        <f t="shared" si="143"/>
        <v>23000</v>
      </c>
      <c r="M473" s="54">
        <f t="shared" si="143"/>
        <v>21000</v>
      </c>
      <c r="N473" s="54">
        <f t="shared" si="143"/>
        <v>44000</v>
      </c>
      <c r="O473" s="54">
        <f t="shared" si="143"/>
        <v>0</v>
      </c>
      <c r="P473" s="54">
        <f t="shared" si="143"/>
        <v>44000</v>
      </c>
    </row>
    <row r="474" spans="1:16" ht="12.75">
      <c r="A474" s="29"/>
      <c r="B474" s="509" t="s">
        <v>123</v>
      </c>
      <c r="C474" s="108"/>
      <c r="D474" s="90"/>
      <c r="E474" s="91"/>
      <c r="F474" s="105">
        <f>SUM(F475:F482)</f>
        <v>23000</v>
      </c>
      <c r="G474" s="106">
        <f>G475</f>
        <v>0</v>
      </c>
      <c r="H474" s="105">
        <f>SUM(H475:H482)</f>
        <v>23000</v>
      </c>
      <c r="I474" s="106">
        <f>I475</f>
        <v>0</v>
      </c>
      <c r="J474" s="105">
        <f>SUM(J475:J482)</f>
        <v>23000</v>
      </c>
      <c r="K474" s="105">
        <f>SUM(K475:K482)</f>
        <v>0</v>
      </c>
      <c r="L474" s="105">
        <f>SUM(L475:L482)</f>
        <v>23000</v>
      </c>
      <c r="M474" s="105">
        <f>SUM(M475:M484)</f>
        <v>21000</v>
      </c>
      <c r="N474" s="105">
        <f>SUM(N475:N484)</f>
        <v>44000</v>
      </c>
      <c r="O474" s="105">
        <f>SUM(O475:O484)</f>
        <v>0</v>
      </c>
      <c r="P474" s="105">
        <f>SUM(P475:P484)</f>
        <v>44000</v>
      </c>
    </row>
    <row r="475" spans="1:16" ht="25.5">
      <c r="A475" s="29"/>
      <c r="B475" s="94" t="s">
        <v>363</v>
      </c>
      <c r="C475" s="511" t="s">
        <v>441</v>
      </c>
      <c r="D475" s="190">
        <v>6170</v>
      </c>
      <c r="E475" s="191" t="s">
        <v>744</v>
      </c>
      <c r="F475" s="66">
        <v>3000</v>
      </c>
      <c r="G475" s="67"/>
      <c r="H475" s="66">
        <f>G475+F475</f>
        <v>3000</v>
      </c>
      <c r="I475" s="67"/>
      <c r="J475" s="66">
        <f>I475+H475</f>
        <v>3000</v>
      </c>
      <c r="K475" s="66"/>
      <c r="L475" s="66">
        <f>K475+J475</f>
        <v>3000</v>
      </c>
      <c r="M475" s="66">
        <v>-3000</v>
      </c>
      <c r="N475" s="66">
        <f aca="true" t="shared" si="144" ref="N475:N484">M475+L475</f>
        <v>0</v>
      </c>
      <c r="O475" s="66"/>
      <c r="P475" s="66">
        <f aca="true" t="shared" si="145" ref="P475:P484">O475+N475</f>
        <v>0</v>
      </c>
    </row>
    <row r="476" spans="1:16" ht="25.5">
      <c r="A476" s="29"/>
      <c r="B476" s="94" t="s">
        <v>363</v>
      </c>
      <c r="C476" s="511" t="s">
        <v>838</v>
      </c>
      <c r="D476" s="190"/>
      <c r="E476" s="191"/>
      <c r="F476" s="66"/>
      <c r="G476" s="67"/>
      <c r="H476" s="66"/>
      <c r="I476" s="67"/>
      <c r="J476" s="66"/>
      <c r="K476" s="66"/>
      <c r="L476" s="66"/>
      <c r="M476" s="66">
        <v>3000</v>
      </c>
      <c r="N476" s="66">
        <f t="shared" si="144"/>
        <v>3000</v>
      </c>
      <c r="O476" s="66"/>
      <c r="P476" s="66">
        <f t="shared" si="145"/>
        <v>3000</v>
      </c>
    </row>
    <row r="477" spans="1:16" ht="25.5">
      <c r="A477" s="29"/>
      <c r="B477" s="94" t="s">
        <v>399</v>
      </c>
      <c r="C477" s="511" t="s">
        <v>838</v>
      </c>
      <c r="D477" s="190">
        <v>6170</v>
      </c>
      <c r="E477" s="191"/>
      <c r="F477" s="66"/>
      <c r="G477" s="67"/>
      <c r="H477" s="66"/>
      <c r="I477" s="67"/>
      <c r="J477" s="66"/>
      <c r="K477" s="66"/>
      <c r="L477" s="66"/>
      <c r="M477" s="66">
        <v>5000</v>
      </c>
      <c r="N477" s="66">
        <f t="shared" si="144"/>
        <v>5000</v>
      </c>
      <c r="O477" s="66"/>
      <c r="P477" s="66">
        <f t="shared" si="145"/>
        <v>5000</v>
      </c>
    </row>
    <row r="478" spans="1:16" ht="25.5">
      <c r="A478" s="29"/>
      <c r="B478" s="94" t="s">
        <v>840</v>
      </c>
      <c r="C478" s="511" t="s">
        <v>838</v>
      </c>
      <c r="D478" s="190">
        <v>6170</v>
      </c>
      <c r="E478" s="191"/>
      <c r="F478" s="66"/>
      <c r="G478" s="67"/>
      <c r="H478" s="66"/>
      <c r="I478" s="67"/>
      <c r="J478" s="66"/>
      <c r="K478" s="66"/>
      <c r="L478" s="66"/>
      <c r="M478" s="66">
        <v>5000</v>
      </c>
      <c r="N478" s="66">
        <f t="shared" si="144"/>
        <v>5000</v>
      </c>
      <c r="O478" s="66"/>
      <c r="P478" s="66">
        <f t="shared" si="145"/>
        <v>5000</v>
      </c>
    </row>
    <row r="479" spans="1:16" ht="25.5">
      <c r="A479" s="29"/>
      <c r="B479" s="94" t="s">
        <v>459</v>
      </c>
      <c r="C479" s="511" t="s">
        <v>838</v>
      </c>
      <c r="D479" s="190">
        <v>6170</v>
      </c>
      <c r="E479" s="191"/>
      <c r="F479" s="66"/>
      <c r="G479" s="67"/>
      <c r="H479" s="66"/>
      <c r="I479" s="67"/>
      <c r="J479" s="66"/>
      <c r="K479" s="66"/>
      <c r="L479" s="66"/>
      <c r="M479" s="66">
        <v>5000</v>
      </c>
      <c r="N479" s="66">
        <f t="shared" si="144"/>
        <v>5000</v>
      </c>
      <c r="O479" s="66"/>
      <c r="P479" s="66">
        <f t="shared" si="145"/>
        <v>5000</v>
      </c>
    </row>
    <row r="480" spans="1:16" ht="25.5">
      <c r="A480" s="29"/>
      <c r="B480" s="94" t="s">
        <v>373</v>
      </c>
      <c r="C480" s="511" t="s">
        <v>442</v>
      </c>
      <c r="D480" s="190">
        <v>6170</v>
      </c>
      <c r="E480" s="191" t="s">
        <v>744</v>
      </c>
      <c r="F480" s="66">
        <v>5000</v>
      </c>
      <c r="G480" s="67"/>
      <c r="H480" s="66">
        <f>G480+F480</f>
        <v>5000</v>
      </c>
      <c r="I480" s="67"/>
      <c r="J480" s="66">
        <f>I480+H480</f>
        <v>5000</v>
      </c>
      <c r="K480" s="66"/>
      <c r="L480" s="66">
        <f>K480+J480</f>
        <v>5000</v>
      </c>
      <c r="M480" s="66">
        <v>-5000</v>
      </c>
      <c r="N480" s="66">
        <f t="shared" si="144"/>
        <v>0</v>
      </c>
      <c r="O480" s="66"/>
      <c r="P480" s="66">
        <f t="shared" si="145"/>
        <v>0</v>
      </c>
    </row>
    <row r="481" spans="1:16" ht="25.5">
      <c r="A481" s="29"/>
      <c r="B481" s="94" t="s">
        <v>373</v>
      </c>
      <c r="C481" s="511" t="s">
        <v>838</v>
      </c>
      <c r="D481" s="190"/>
      <c r="E481" s="191"/>
      <c r="F481" s="66"/>
      <c r="G481" s="67"/>
      <c r="H481" s="66"/>
      <c r="I481" s="67"/>
      <c r="J481" s="66"/>
      <c r="K481" s="66"/>
      <c r="L481" s="66"/>
      <c r="M481" s="66">
        <v>5000</v>
      </c>
      <c r="N481" s="66">
        <f t="shared" si="144"/>
        <v>5000</v>
      </c>
      <c r="O481" s="66"/>
      <c r="P481" s="66">
        <f t="shared" si="145"/>
        <v>5000</v>
      </c>
    </row>
    <row r="482" spans="1:16" ht="25.5">
      <c r="A482" s="29"/>
      <c r="B482" s="94" t="s">
        <v>443</v>
      </c>
      <c r="C482" s="511" t="s">
        <v>444</v>
      </c>
      <c r="D482" s="190">
        <v>6170</v>
      </c>
      <c r="E482" s="191" t="s">
        <v>744</v>
      </c>
      <c r="F482" s="66">
        <v>15000</v>
      </c>
      <c r="G482" s="67"/>
      <c r="H482" s="66">
        <f>G482+F482</f>
        <v>15000</v>
      </c>
      <c r="I482" s="67"/>
      <c r="J482" s="66">
        <f>I482+H482</f>
        <v>15000</v>
      </c>
      <c r="K482" s="66"/>
      <c r="L482" s="66">
        <f>K482+J482</f>
        <v>15000</v>
      </c>
      <c r="M482" s="66">
        <v>-15000</v>
      </c>
      <c r="N482" s="66">
        <f t="shared" si="144"/>
        <v>0</v>
      </c>
      <c r="O482" s="66"/>
      <c r="P482" s="66">
        <f t="shared" si="145"/>
        <v>0</v>
      </c>
    </row>
    <row r="483" spans="1:16" ht="25.5">
      <c r="A483" s="29"/>
      <c r="B483" s="94" t="s">
        <v>443</v>
      </c>
      <c r="C483" s="511" t="s">
        <v>838</v>
      </c>
      <c r="D483" s="190">
        <v>6170</v>
      </c>
      <c r="E483" s="191" t="s">
        <v>368</v>
      </c>
      <c r="F483" s="66"/>
      <c r="G483" s="67"/>
      <c r="H483" s="66"/>
      <c r="I483" s="67"/>
      <c r="J483" s="66"/>
      <c r="K483" s="66"/>
      <c r="L483" s="66"/>
      <c r="M483" s="66">
        <v>15000</v>
      </c>
      <c r="N483" s="66">
        <f t="shared" si="144"/>
        <v>15000</v>
      </c>
      <c r="O483" s="66"/>
      <c r="P483" s="66">
        <f t="shared" si="145"/>
        <v>15000</v>
      </c>
    </row>
    <row r="484" spans="1:16" ht="26.25" thickBot="1">
      <c r="A484" s="29"/>
      <c r="B484" s="94" t="s">
        <v>642</v>
      </c>
      <c r="C484" s="511" t="s">
        <v>569</v>
      </c>
      <c r="D484" s="190">
        <v>6170</v>
      </c>
      <c r="E484" s="191" t="s">
        <v>744</v>
      </c>
      <c r="F484" s="66"/>
      <c r="G484" s="67"/>
      <c r="H484" s="66"/>
      <c r="I484" s="67"/>
      <c r="J484" s="66"/>
      <c r="K484" s="66"/>
      <c r="L484" s="66"/>
      <c r="M484" s="66">
        <v>6000</v>
      </c>
      <c r="N484" s="66">
        <f t="shared" si="144"/>
        <v>6000</v>
      </c>
      <c r="O484" s="66"/>
      <c r="P484" s="66">
        <f t="shared" si="145"/>
        <v>6000</v>
      </c>
    </row>
    <row r="485" spans="1:16" ht="12.75" customHeight="1" thickBot="1">
      <c r="A485" s="25">
        <v>75414</v>
      </c>
      <c r="B485" s="103" t="s">
        <v>616</v>
      </c>
      <c r="C485" s="116"/>
      <c r="D485" s="58"/>
      <c r="E485" s="59"/>
      <c r="F485" s="54">
        <f aca="true" t="shared" si="146" ref="F485:P485">F486</f>
        <v>75412</v>
      </c>
      <c r="G485" s="85">
        <f t="shared" si="146"/>
        <v>0</v>
      </c>
      <c r="H485" s="54">
        <f t="shared" si="146"/>
        <v>75412</v>
      </c>
      <c r="I485" s="85">
        <f t="shared" si="146"/>
        <v>0</v>
      </c>
      <c r="J485" s="54">
        <f t="shared" si="146"/>
        <v>75412</v>
      </c>
      <c r="K485" s="54">
        <f t="shared" si="146"/>
        <v>0</v>
      </c>
      <c r="L485" s="54">
        <f t="shared" si="146"/>
        <v>75412</v>
      </c>
      <c r="M485" s="54">
        <f t="shared" si="146"/>
        <v>100000</v>
      </c>
      <c r="N485" s="54">
        <f t="shared" si="146"/>
        <v>175412</v>
      </c>
      <c r="O485" s="54">
        <f t="shared" si="146"/>
        <v>0</v>
      </c>
      <c r="P485" s="54">
        <f t="shared" si="146"/>
        <v>175412</v>
      </c>
    </row>
    <row r="486" spans="1:16" ht="12.75">
      <c r="A486" s="29"/>
      <c r="B486" s="104" t="s">
        <v>123</v>
      </c>
      <c r="C486" s="108"/>
      <c r="D486" s="90"/>
      <c r="E486" s="91"/>
      <c r="F486" s="105">
        <f aca="true" t="shared" si="147" ref="F486:L486">SUM(F487:F488)</f>
        <v>75412</v>
      </c>
      <c r="G486" s="105">
        <f t="shared" si="147"/>
        <v>0</v>
      </c>
      <c r="H486" s="105">
        <f t="shared" si="147"/>
        <v>75412</v>
      </c>
      <c r="I486" s="105">
        <f t="shared" si="147"/>
        <v>0</v>
      </c>
      <c r="J486" s="105">
        <f t="shared" si="147"/>
        <v>75412</v>
      </c>
      <c r="K486" s="105">
        <f t="shared" si="147"/>
        <v>0</v>
      </c>
      <c r="L486" s="105">
        <f t="shared" si="147"/>
        <v>75412</v>
      </c>
      <c r="M486" s="105">
        <f>SUM(M487:M488)</f>
        <v>100000</v>
      </c>
      <c r="N486" s="105">
        <f>SUM(N487:N488)</f>
        <v>175412</v>
      </c>
      <c r="O486" s="105">
        <f>SUM(O487:O488)</f>
        <v>0</v>
      </c>
      <c r="P486" s="105">
        <f>SUM(P487:P488)</f>
        <v>175412</v>
      </c>
    </row>
    <row r="487" spans="1:16" ht="13.5" thickBot="1">
      <c r="A487" s="29"/>
      <c r="B487" s="74" t="s">
        <v>445</v>
      </c>
      <c r="C487" s="64" t="s">
        <v>446</v>
      </c>
      <c r="D487" s="32">
        <v>6050</v>
      </c>
      <c r="E487" s="32" t="s">
        <v>447</v>
      </c>
      <c r="F487" s="66">
        <v>75412</v>
      </c>
      <c r="G487" s="67"/>
      <c r="H487" s="66">
        <f>F487+G487</f>
        <v>75412</v>
      </c>
      <c r="I487" s="67"/>
      <c r="J487" s="66">
        <f>H487+I487</f>
        <v>75412</v>
      </c>
      <c r="K487" s="66"/>
      <c r="L487" s="66">
        <f>J487+K487</f>
        <v>75412</v>
      </c>
      <c r="M487" s="66">
        <v>100000</v>
      </c>
      <c r="N487" s="66">
        <f>L487+M487</f>
        <v>175412</v>
      </c>
      <c r="O487" s="66"/>
      <c r="P487" s="66">
        <f>N487+O487</f>
        <v>175412</v>
      </c>
    </row>
    <row r="488" spans="1:16" ht="13.5" customHeight="1" hidden="1" thickBot="1">
      <c r="A488" s="29"/>
      <c r="B488" s="74"/>
      <c r="C488" s="115"/>
      <c r="D488" s="32"/>
      <c r="E488" s="65"/>
      <c r="F488" s="66"/>
      <c r="G488" s="67"/>
      <c r="H488" s="66"/>
      <c r="I488" s="67"/>
      <c r="J488" s="66"/>
      <c r="K488" s="66"/>
      <c r="L488" s="66"/>
      <c r="M488" s="66"/>
      <c r="N488" s="66"/>
      <c r="O488" s="66"/>
      <c r="P488" s="66"/>
    </row>
    <row r="489" spans="1:16" ht="13.5" thickBot="1">
      <c r="A489" s="25">
        <v>75495</v>
      </c>
      <c r="B489" s="50" t="s">
        <v>542</v>
      </c>
      <c r="C489" s="116"/>
      <c r="D489" s="58"/>
      <c r="E489" s="59"/>
      <c r="F489" s="54">
        <f aca="true" t="shared" si="148" ref="F489:P489">F490</f>
        <v>55500</v>
      </c>
      <c r="G489" s="85">
        <f t="shared" si="148"/>
        <v>0</v>
      </c>
      <c r="H489" s="54">
        <f t="shared" si="148"/>
        <v>55500</v>
      </c>
      <c r="I489" s="85">
        <f t="shared" si="148"/>
        <v>0</v>
      </c>
      <c r="J489" s="54">
        <f t="shared" si="148"/>
        <v>55500</v>
      </c>
      <c r="K489" s="54">
        <f t="shared" si="148"/>
        <v>0</v>
      </c>
      <c r="L489" s="54">
        <f t="shared" si="148"/>
        <v>55500</v>
      </c>
      <c r="M489" s="54">
        <f t="shared" si="148"/>
        <v>18000</v>
      </c>
      <c r="N489" s="54">
        <f t="shared" si="148"/>
        <v>73500</v>
      </c>
      <c r="O489" s="54">
        <f t="shared" si="148"/>
        <v>0</v>
      </c>
      <c r="P489" s="54">
        <f t="shared" si="148"/>
        <v>73500</v>
      </c>
    </row>
    <row r="490" spans="1:16" ht="12.75">
      <c r="A490" s="29"/>
      <c r="B490" s="104" t="s">
        <v>123</v>
      </c>
      <c r="C490" s="108"/>
      <c r="D490" s="90"/>
      <c r="E490" s="91"/>
      <c r="F490" s="105">
        <f aca="true" t="shared" si="149" ref="F490:L490">SUM(F491:F496)</f>
        <v>55500</v>
      </c>
      <c r="G490" s="105">
        <f t="shared" si="149"/>
        <v>0</v>
      </c>
      <c r="H490" s="105">
        <f t="shared" si="149"/>
        <v>55500</v>
      </c>
      <c r="I490" s="105">
        <f t="shared" si="149"/>
        <v>0</v>
      </c>
      <c r="J490" s="105">
        <f t="shared" si="149"/>
        <v>55500</v>
      </c>
      <c r="K490" s="105">
        <f t="shared" si="149"/>
        <v>0</v>
      </c>
      <c r="L490" s="105">
        <f t="shared" si="149"/>
        <v>55500</v>
      </c>
      <c r="M490" s="105">
        <f>SUM(M491:M496)</f>
        <v>18000</v>
      </c>
      <c r="N490" s="105">
        <f>SUM(N491:N496)</f>
        <v>73500</v>
      </c>
      <c r="O490" s="105">
        <f>SUM(O491:O496)</f>
        <v>0</v>
      </c>
      <c r="P490" s="105">
        <f>SUM(P491:P496)</f>
        <v>73500</v>
      </c>
    </row>
    <row r="491" spans="1:16" ht="25.5">
      <c r="A491" s="29"/>
      <c r="B491" s="514" t="s">
        <v>650</v>
      </c>
      <c r="C491" s="119" t="s">
        <v>449</v>
      </c>
      <c r="D491" s="190">
        <v>6060</v>
      </c>
      <c r="E491" s="191" t="s">
        <v>338</v>
      </c>
      <c r="F491" s="281">
        <v>9000</v>
      </c>
      <c r="G491" s="123"/>
      <c r="H491" s="282">
        <f>G491+F491</f>
        <v>9000</v>
      </c>
      <c r="I491" s="123"/>
      <c r="J491" s="282">
        <f>I491+H491</f>
        <v>9000</v>
      </c>
      <c r="K491" s="282"/>
      <c r="L491" s="282">
        <f>K491+J491</f>
        <v>9000</v>
      </c>
      <c r="M491" s="282"/>
      <c r="N491" s="282">
        <f>M491+L491</f>
        <v>9000</v>
      </c>
      <c r="O491" s="282"/>
      <c r="P491" s="282">
        <f>O491+N491</f>
        <v>9000</v>
      </c>
    </row>
    <row r="492" spans="1:16" ht="12.75">
      <c r="A492" s="29"/>
      <c r="B492" s="555" t="s">
        <v>119</v>
      </c>
      <c r="C492" s="64" t="s">
        <v>807</v>
      </c>
      <c r="D492" s="32">
        <v>6160</v>
      </c>
      <c r="E492" s="65" t="s">
        <v>338</v>
      </c>
      <c r="F492" s="121"/>
      <c r="G492" s="122"/>
      <c r="H492" s="121"/>
      <c r="I492" s="122"/>
      <c r="J492" s="121"/>
      <c r="K492" s="121"/>
      <c r="L492" s="121"/>
      <c r="M492" s="121">
        <v>15000</v>
      </c>
      <c r="N492" s="66">
        <f>M492+L492</f>
        <v>15000</v>
      </c>
      <c r="O492" s="121"/>
      <c r="P492" s="66">
        <f>O492+N492</f>
        <v>15000</v>
      </c>
    </row>
    <row r="493" spans="1:16" ht="25.5">
      <c r="A493" s="29"/>
      <c r="B493" s="74" t="s">
        <v>474</v>
      </c>
      <c r="C493" s="64" t="s">
        <v>450</v>
      </c>
      <c r="D493" s="190">
        <v>6060</v>
      </c>
      <c r="E493" s="191" t="s">
        <v>338</v>
      </c>
      <c r="F493" s="66">
        <v>20000</v>
      </c>
      <c r="G493" s="67"/>
      <c r="H493" s="79">
        <f>F493+G493</f>
        <v>20000</v>
      </c>
      <c r="I493" s="67"/>
      <c r="J493" s="79">
        <f>H493+I493</f>
        <v>20000</v>
      </c>
      <c r="K493" s="79"/>
      <c r="L493" s="79">
        <f>J493+K493</f>
        <v>20000</v>
      </c>
      <c r="M493" s="79"/>
      <c r="N493" s="79">
        <f>L493+M493</f>
        <v>20000</v>
      </c>
      <c r="O493" s="79"/>
      <c r="P493" s="79">
        <f>N493+O493</f>
        <v>20000</v>
      </c>
    </row>
    <row r="494" spans="1:16" ht="25.5">
      <c r="A494" s="29"/>
      <c r="B494" s="74" t="s">
        <v>486</v>
      </c>
      <c r="C494" s="64" t="s">
        <v>451</v>
      </c>
      <c r="D494" s="190">
        <v>6060</v>
      </c>
      <c r="E494" s="191" t="s">
        <v>338</v>
      </c>
      <c r="F494" s="66">
        <v>14000</v>
      </c>
      <c r="G494" s="67"/>
      <c r="H494" s="79">
        <f>F494+G494</f>
        <v>14000</v>
      </c>
      <c r="I494" s="67"/>
      <c r="J494" s="79">
        <f>H494+I494</f>
        <v>14000</v>
      </c>
      <c r="K494" s="79"/>
      <c r="L494" s="79">
        <f>J494+K494</f>
        <v>14000</v>
      </c>
      <c r="M494" s="79"/>
      <c r="N494" s="79">
        <f>L494+M494</f>
        <v>14000</v>
      </c>
      <c r="O494" s="79"/>
      <c r="P494" s="79">
        <f>N494+O494</f>
        <v>14000</v>
      </c>
    </row>
    <row r="495" spans="1:16" ht="25.5">
      <c r="A495" s="29"/>
      <c r="B495" s="74" t="s">
        <v>139</v>
      </c>
      <c r="C495" s="64" t="s">
        <v>140</v>
      </c>
      <c r="D495" s="190">
        <v>6060</v>
      </c>
      <c r="E495" s="191" t="s">
        <v>367</v>
      </c>
      <c r="F495" s="66"/>
      <c r="G495" s="67"/>
      <c r="H495" s="66"/>
      <c r="I495" s="67"/>
      <c r="J495" s="66"/>
      <c r="K495" s="66"/>
      <c r="L495" s="66"/>
      <c r="M495" s="66">
        <v>3000</v>
      </c>
      <c r="N495" s="66">
        <f>M495+L495</f>
        <v>3000</v>
      </c>
      <c r="O495" s="66"/>
      <c r="P495" s="66">
        <f>O495+N495</f>
        <v>3000</v>
      </c>
    </row>
    <row r="496" spans="1:16" ht="39" thickBot="1">
      <c r="A496" s="29"/>
      <c r="B496" s="74" t="s">
        <v>506</v>
      </c>
      <c r="C496" s="64" t="s">
        <v>452</v>
      </c>
      <c r="D496" s="190">
        <v>6060</v>
      </c>
      <c r="E496" s="191" t="s">
        <v>338</v>
      </c>
      <c r="F496" s="281">
        <v>12500</v>
      </c>
      <c r="G496" s="123"/>
      <c r="H496" s="281">
        <f>G496+F496</f>
        <v>12500</v>
      </c>
      <c r="I496" s="123"/>
      <c r="J496" s="281">
        <f>I496+H496</f>
        <v>12500</v>
      </c>
      <c r="K496" s="281"/>
      <c r="L496" s="281">
        <f>K496+J496</f>
        <v>12500</v>
      </c>
      <c r="M496" s="281"/>
      <c r="N496" s="281">
        <f>M496+L496</f>
        <v>12500</v>
      </c>
      <c r="O496" s="281"/>
      <c r="P496" s="281">
        <f>O496+N496</f>
        <v>12500</v>
      </c>
    </row>
    <row r="497" spans="1:16" ht="13.5" customHeight="1" hidden="1" thickBot="1">
      <c r="A497" s="29"/>
      <c r="B497" s="280"/>
      <c r="C497" s="115"/>
      <c r="D497" s="190"/>
      <c r="E497" s="191"/>
      <c r="F497" s="281"/>
      <c r="G497" s="123"/>
      <c r="H497" s="281"/>
      <c r="I497" s="123"/>
      <c r="J497" s="281"/>
      <c r="K497" s="281"/>
      <c r="L497" s="281"/>
      <c r="M497" s="281"/>
      <c r="N497" s="281"/>
      <c r="O497" s="281"/>
      <c r="P497" s="281"/>
    </row>
    <row r="498" spans="1:16" s="128" customFormat="1" ht="14.25" thickBot="1" thickTop="1">
      <c r="A498" s="25">
        <v>801</v>
      </c>
      <c r="B498" s="50" t="s">
        <v>560</v>
      </c>
      <c r="C498" s="51"/>
      <c r="D498" s="58"/>
      <c r="E498" s="59"/>
      <c r="F498" s="54">
        <f>F499+F511+F517+F522+F526</f>
        <v>235110</v>
      </c>
      <c r="G498" s="54">
        <f>G499</f>
        <v>14000</v>
      </c>
      <c r="H498" s="54">
        <f>G498+F498</f>
        <v>249110</v>
      </c>
      <c r="I498" s="54">
        <f>I499</f>
        <v>0</v>
      </c>
      <c r="J498" s="54">
        <f>I498+H498</f>
        <v>249110</v>
      </c>
      <c r="K498" s="54">
        <f>K499+K511+K517+K522+K526</f>
        <v>0</v>
      </c>
      <c r="L498" s="54">
        <f>K498+J498</f>
        <v>249110</v>
      </c>
      <c r="M498" s="54">
        <f>M499+M511+M517+M522+M526</f>
        <v>85900</v>
      </c>
      <c r="N498" s="54">
        <f>M498+L498</f>
        <v>335010</v>
      </c>
      <c r="O498" s="54">
        <f>O499+O511+O517+O522+O526</f>
        <v>0</v>
      </c>
      <c r="P498" s="54">
        <f>O498+N498</f>
        <v>335010</v>
      </c>
    </row>
    <row r="499" spans="1:16" ht="13.5" thickBot="1">
      <c r="A499" s="25">
        <v>80101</v>
      </c>
      <c r="B499" s="50" t="s">
        <v>623</v>
      </c>
      <c r="C499" s="116"/>
      <c r="D499" s="58"/>
      <c r="E499" s="59"/>
      <c r="F499" s="54">
        <f>F500</f>
        <v>88110</v>
      </c>
      <c r="G499" s="85">
        <f>G500</f>
        <v>14000</v>
      </c>
      <c r="H499" s="54">
        <f>H500</f>
        <v>102110</v>
      </c>
      <c r="I499" s="85">
        <f>I500</f>
        <v>0</v>
      </c>
      <c r="J499" s="54">
        <f aca="true" t="shared" si="150" ref="J499:P499">J500</f>
        <v>102110</v>
      </c>
      <c r="K499" s="54">
        <f t="shared" si="150"/>
        <v>0</v>
      </c>
      <c r="L499" s="54">
        <f t="shared" si="150"/>
        <v>102110</v>
      </c>
      <c r="M499" s="54">
        <f t="shared" si="150"/>
        <v>137900</v>
      </c>
      <c r="N499" s="54">
        <f t="shared" si="150"/>
        <v>240010</v>
      </c>
      <c r="O499" s="54">
        <f t="shared" si="150"/>
        <v>0</v>
      </c>
      <c r="P499" s="54">
        <f t="shared" si="150"/>
        <v>240010</v>
      </c>
    </row>
    <row r="500" spans="1:16" s="141" customFormat="1" ht="12" customHeight="1">
      <c r="A500" s="29"/>
      <c r="B500" s="165" t="s">
        <v>141</v>
      </c>
      <c r="C500" s="231"/>
      <c r="D500" s="90"/>
      <c r="E500" s="91"/>
      <c r="F500" s="105">
        <f aca="true" t="shared" si="151" ref="F500:K500">SUM(F501:F510)</f>
        <v>88110</v>
      </c>
      <c r="G500" s="105">
        <f t="shared" si="151"/>
        <v>14000</v>
      </c>
      <c r="H500" s="105">
        <f t="shared" si="151"/>
        <v>102110</v>
      </c>
      <c r="I500" s="105">
        <f t="shared" si="151"/>
        <v>0</v>
      </c>
      <c r="J500" s="105">
        <f t="shared" si="151"/>
        <v>102110</v>
      </c>
      <c r="K500" s="105">
        <f t="shared" si="151"/>
        <v>0</v>
      </c>
      <c r="L500" s="105">
        <f>SUM(L501:L510)</f>
        <v>102110</v>
      </c>
      <c r="M500" s="105">
        <f>SUM(M501:M510)</f>
        <v>137900</v>
      </c>
      <c r="N500" s="105">
        <f>SUM(N501:N510)</f>
        <v>240010</v>
      </c>
      <c r="O500" s="105">
        <f>SUM(O501:O510)</f>
        <v>0</v>
      </c>
      <c r="P500" s="105">
        <f>SUM(P501:P510)</f>
        <v>240010</v>
      </c>
    </row>
    <row r="501" spans="1:16" s="141" customFormat="1" ht="26.25" customHeight="1">
      <c r="A501" s="29"/>
      <c r="B501" s="113" t="s">
        <v>128</v>
      </c>
      <c r="C501" s="119" t="s">
        <v>453</v>
      </c>
      <c r="D501" s="32">
        <v>6050</v>
      </c>
      <c r="E501" s="65" t="s">
        <v>342</v>
      </c>
      <c r="F501" s="121">
        <v>10000</v>
      </c>
      <c r="G501" s="122"/>
      <c r="H501" s="121">
        <f aca="true" t="shared" si="152" ref="H501:H510">G501+F501</f>
        <v>10000</v>
      </c>
      <c r="I501" s="122"/>
      <c r="J501" s="121">
        <f aca="true" t="shared" si="153" ref="J501:J510">I501+H501</f>
        <v>10000</v>
      </c>
      <c r="K501" s="121"/>
      <c r="L501" s="121">
        <f aca="true" t="shared" si="154" ref="L501:L510">K501+J501</f>
        <v>10000</v>
      </c>
      <c r="M501" s="121"/>
      <c r="N501" s="121">
        <f aca="true" t="shared" si="155" ref="N501:N510">M501+L501</f>
        <v>10000</v>
      </c>
      <c r="O501" s="121"/>
      <c r="P501" s="121">
        <f aca="true" t="shared" si="156" ref="P501:P508">O501+N501</f>
        <v>10000</v>
      </c>
    </row>
    <row r="502" spans="1:16" s="141" customFormat="1" ht="12" customHeight="1">
      <c r="A502" s="29"/>
      <c r="B502" s="113" t="s">
        <v>128</v>
      </c>
      <c r="C502" s="64" t="s">
        <v>454</v>
      </c>
      <c r="D502" s="32">
        <v>6050</v>
      </c>
      <c r="E502" s="65" t="s">
        <v>344</v>
      </c>
      <c r="F502" s="121">
        <v>44110</v>
      </c>
      <c r="G502" s="122"/>
      <c r="H502" s="121">
        <f t="shared" si="152"/>
        <v>44110</v>
      </c>
      <c r="I502" s="122"/>
      <c r="J502" s="121">
        <f t="shared" si="153"/>
        <v>44110</v>
      </c>
      <c r="K502" s="121"/>
      <c r="L502" s="121">
        <f t="shared" si="154"/>
        <v>44110</v>
      </c>
      <c r="M502" s="121"/>
      <c r="N502" s="121">
        <f t="shared" si="155"/>
        <v>44110</v>
      </c>
      <c r="O502" s="121"/>
      <c r="P502" s="121">
        <f t="shared" si="156"/>
        <v>44110</v>
      </c>
    </row>
    <row r="503" spans="1:16" s="141" customFormat="1" ht="12" customHeight="1">
      <c r="A503" s="29"/>
      <c r="B503" s="113" t="s">
        <v>128</v>
      </c>
      <c r="C503" s="64" t="s">
        <v>455</v>
      </c>
      <c r="D503" s="32">
        <v>6050</v>
      </c>
      <c r="E503" s="65"/>
      <c r="F503" s="121">
        <v>4000</v>
      </c>
      <c r="G503" s="122"/>
      <c r="H503" s="121">
        <f t="shared" si="152"/>
        <v>4000</v>
      </c>
      <c r="I503" s="122"/>
      <c r="J503" s="121">
        <f t="shared" si="153"/>
        <v>4000</v>
      </c>
      <c r="K503" s="121"/>
      <c r="L503" s="121">
        <f t="shared" si="154"/>
        <v>4000</v>
      </c>
      <c r="M503" s="121"/>
      <c r="N503" s="121">
        <f t="shared" si="155"/>
        <v>4000</v>
      </c>
      <c r="O503" s="121"/>
      <c r="P503" s="121">
        <f t="shared" si="156"/>
        <v>4000</v>
      </c>
    </row>
    <row r="504" spans="1:16" s="141" customFormat="1" ht="30.75" customHeight="1">
      <c r="A504" s="29"/>
      <c r="B504" s="113" t="s">
        <v>128</v>
      </c>
      <c r="C504" s="64" t="s">
        <v>816</v>
      </c>
      <c r="D504" s="32">
        <v>6050</v>
      </c>
      <c r="E504" s="65" t="s">
        <v>779</v>
      </c>
      <c r="F504" s="121"/>
      <c r="G504" s="122"/>
      <c r="H504" s="121"/>
      <c r="I504" s="122"/>
      <c r="J504" s="121"/>
      <c r="K504" s="121"/>
      <c r="L504" s="121"/>
      <c r="M504" s="121">
        <v>10000</v>
      </c>
      <c r="N504" s="121">
        <f t="shared" si="155"/>
        <v>10000</v>
      </c>
      <c r="O504" s="121"/>
      <c r="P504" s="121">
        <f t="shared" si="156"/>
        <v>10000</v>
      </c>
    </row>
    <row r="505" spans="1:16" s="141" customFormat="1" ht="25.5">
      <c r="A505" s="142"/>
      <c r="B505" s="74" t="s">
        <v>121</v>
      </c>
      <c r="C505" s="145" t="s">
        <v>456</v>
      </c>
      <c r="D505" s="144">
        <v>6050</v>
      </c>
      <c r="E505" s="65"/>
      <c r="F505" s="66">
        <v>5000</v>
      </c>
      <c r="G505" s="67"/>
      <c r="H505" s="66">
        <f t="shared" si="152"/>
        <v>5000</v>
      </c>
      <c r="I505" s="67"/>
      <c r="J505" s="66">
        <f t="shared" si="153"/>
        <v>5000</v>
      </c>
      <c r="K505" s="66"/>
      <c r="L505" s="66">
        <f t="shared" si="154"/>
        <v>5000</v>
      </c>
      <c r="M505" s="66"/>
      <c r="N505" s="66">
        <f t="shared" si="155"/>
        <v>5000</v>
      </c>
      <c r="O505" s="66"/>
      <c r="P505" s="66">
        <f t="shared" si="156"/>
        <v>5000</v>
      </c>
    </row>
    <row r="506" spans="1:16" s="141" customFormat="1" ht="25.5">
      <c r="A506" s="142"/>
      <c r="B506" s="74" t="s">
        <v>841</v>
      </c>
      <c r="C506" s="145" t="s">
        <v>778</v>
      </c>
      <c r="D506" s="144">
        <v>6050</v>
      </c>
      <c r="E506" s="65" t="s">
        <v>344</v>
      </c>
      <c r="F506" s="66"/>
      <c r="G506" s="67"/>
      <c r="H506" s="66"/>
      <c r="I506" s="67"/>
      <c r="J506" s="66"/>
      <c r="K506" s="66"/>
      <c r="L506" s="66"/>
      <c r="M506" s="66">
        <v>57900</v>
      </c>
      <c r="N506" s="66">
        <f t="shared" si="155"/>
        <v>57900</v>
      </c>
      <c r="O506" s="66"/>
      <c r="P506" s="66">
        <f t="shared" si="156"/>
        <v>57900</v>
      </c>
    </row>
    <row r="507" spans="1:16" s="141" customFormat="1" ht="25.5">
      <c r="A507" s="142"/>
      <c r="B507" s="74" t="s">
        <v>679</v>
      </c>
      <c r="C507" s="145" t="s">
        <v>291</v>
      </c>
      <c r="D507" s="144"/>
      <c r="E507" s="65"/>
      <c r="F507" s="66"/>
      <c r="G507" s="67"/>
      <c r="H507" s="66"/>
      <c r="I507" s="67"/>
      <c r="J507" s="66"/>
      <c r="K507" s="66"/>
      <c r="L507" s="66"/>
      <c r="M507" s="66">
        <v>10000</v>
      </c>
      <c r="N507" s="66">
        <f t="shared" si="155"/>
        <v>10000</v>
      </c>
      <c r="O507" s="66"/>
      <c r="P507" s="66">
        <f t="shared" si="156"/>
        <v>10000</v>
      </c>
    </row>
    <row r="508" spans="1:16" s="141" customFormat="1" ht="12.75">
      <c r="A508" s="142"/>
      <c r="B508" s="74" t="s">
        <v>363</v>
      </c>
      <c r="C508" s="145" t="s">
        <v>457</v>
      </c>
      <c r="D508" s="144">
        <v>6050</v>
      </c>
      <c r="E508" s="65"/>
      <c r="F508" s="66">
        <v>25000</v>
      </c>
      <c r="G508" s="67"/>
      <c r="H508" s="66">
        <f t="shared" si="152"/>
        <v>25000</v>
      </c>
      <c r="I508" s="67"/>
      <c r="J508" s="66">
        <f t="shared" si="153"/>
        <v>25000</v>
      </c>
      <c r="K508" s="66"/>
      <c r="L508" s="66">
        <f t="shared" si="154"/>
        <v>25000</v>
      </c>
      <c r="M508" s="66"/>
      <c r="N508" s="66">
        <f t="shared" si="155"/>
        <v>25000</v>
      </c>
      <c r="O508" s="66"/>
      <c r="P508" s="66">
        <f t="shared" si="156"/>
        <v>25000</v>
      </c>
    </row>
    <row r="509" spans="1:16" s="141" customFormat="1" ht="25.5">
      <c r="A509" s="142"/>
      <c r="B509" s="74" t="s">
        <v>474</v>
      </c>
      <c r="C509" s="145" t="s">
        <v>817</v>
      </c>
      <c r="D509" s="144">
        <v>6050</v>
      </c>
      <c r="E509" s="65" t="s">
        <v>780</v>
      </c>
      <c r="F509" s="66"/>
      <c r="G509" s="67"/>
      <c r="H509" s="66"/>
      <c r="I509" s="67"/>
      <c r="J509" s="66"/>
      <c r="K509" s="66"/>
      <c r="L509" s="66"/>
      <c r="M509" s="66">
        <v>60000</v>
      </c>
      <c r="N509" s="66">
        <f>M509+L509</f>
        <v>60000</v>
      </c>
      <c r="O509" s="66"/>
      <c r="P509" s="66">
        <f>O509+N509</f>
        <v>60000</v>
      </c>
    </row>
    <row r="510" spans="1:16" s="141" customFormat="1" ht="25.5">
      <c r="A510" s="154"/>
      <c r="B510" s="155" t="s">
        <v>458</v>
      </c>
      <c r="C510" s="156" t="s">
        <v>460</v>
      </c>
      <c r="D510" s="283">
        <v>6050</v>
      </c>
      <c r="E510" s="158"/>
      <c r="F510" s="112">
        <v>0</v>
      </c>
      <c r="G510" s="149">
        <v>14000</v>
      </c>
      <c r="H510" s="112">
        <f t="shared" si="152"/>
        <v>14000</v>
      </c>
      <c r="I510" s="149"/>
      <c r="J510" s="112">
        <f t="shared" si="153"/>
        <v>14000</v>
      </c>
      <c r="K510" s="112"/>
      <c r="L510" s="112">
        <f t="shared" si="154"/>
        <v>14000</v>
      </c>
      <c r="M510" s="112"/>
      <c r="N510" s="112">
        <f t="shared" si="155"/>
        <v>14000</v>
      </c>
      <c r="O510" s="112"/>
      <c r="P510" s="112">
        <f>O510+N510</f>
        <v>14000</v>
      </c>
    </row>
    <row r="511" spans="1:16" ht="13.5" thickBot="1">
      <c r="A511" s="27">
        <v>80104</v>
      </c>
      <c r="B511" s="161" t="s">
        <v>148</v>
      </c>
      <c r="C511" s="162"/>
      <c r="D511" s="52"/>
      <c r="E511" s="53"/>
      <c r="F511" s="163">
        <f aca="true" t="shared" si="157" ref="F511:P511">F512</f>
        <v>20000</v>
      </c>
      <c r="G511" s="164">
        <f t="shared" si="157"/>
        <v>0</v>
      </c>
      <c r="H511" s="163">
        <f t="shared" si="157"/>
        <v>20000</v>
      </c>
      <c r="I511" s="164">
        <f t="shared" si="157"/>
        <v>0</v>
      </c>
      <c r="J511" s="163">
        <f t="shared" si="157"/>
        <v>20000</v>
      </c>
      <c r="K511" s="163">
        <f t="shared" si="157"/>
        <v>0</v>
      </c>
      <c r="L511" s="163">
        <f t="shared" si="157"/>
        <v>20000</v>
      </c>
      <c r="M511" s="163">
        <f t="shared" si="157"/>
        <v>0</v>
      </c>
      <c r="N511" s="163">
        <f t="shared" si="157"/>
        <v>20000</v>
      </c>
      <c r="O511" s="163">
        <f t="shared" si="157"/>
        <v>0</v>
      </c>
      <c r="P511" s="163">
        <f t="shared" si="157"/>
        <v>20000</v>
      </c>
    </row>
    <row r="512" spans="1:16" s="141" customFormat="1" ht="12.75">
      <c r="A512" s="29"/>
      <c r="B512" s="165" t="s">
        <v>141</v>
      </c>
      <c r="C512" s="159"/>
      <c r="D512" s="138"/>
      <c r="E512" s="139"/>
      <c r="F512" s="140">
        <f aca="true" t="shared" si="158" ref="F512:L512">SUM(F513:F516)</f>
        <v>20000</v>
      </c>
      <c r="G512" s="140">
        <f t="shared" si="158"/>
        <v>0</v>
      </c>
      <c r="H512" s="140">
        <f t="shared" si="158"/>
        <v>20000</v>
      </c>
      <c r="I512" s="140">
        <f t="shared" si="158"/>
        <v>0</v>
      </c>
      <c r="J512" s="140">
        <f t="shared" si="158"/>
        <v>20000</v>
      </c>
      <c r="K512" s="140">
        <f t="shared" si="158"/>
        <v>0</v>
      </c>
      <c r="L512" s="140">
        <f t="shared" si="158"/>
        <v>20000</v>
      </c>
      <c r="M512" s="140">
        <f>SUM(M513:M516)</f>
        <v>0</v>
      </c>
      <c r="N512" s="140">
        <f>SUM(N513:N516)</f>
        <v>20000</v>
      </c>
      <c r="O512" s="140">
        <f>SUM(O513:O516)</f>
        <v>0</v>
      </c>
      <c r="P512" s="140">
        <f>SUM(P513:P516)</f>
        <v>20000</v>
      </c>
    </row>
    <row r="513" spans="1:16" s="141" customFormat="1" ht="24" customHeight="1">
      <c r="A513" s="29"/>
      <c r="B513" s="74" t="s">
        <v>599</v>
      </c>
      <c r="C513" s="64" t="s">
        <v>461</v>
      </c>
      <c r="D513" s="32">
        <v>6210</v>
      </c>
      <c r="E513" s="65"/>
      <c r="F513" s="121">
        <v>10000</v>
      </c>
      <c r="G513" s="122"/>
      <c r="H513" s="121">
        <f>G513+F513</f>
        <v>10000</v>
      </c>
      <c r="I513" s="122"/>
      <c r="J513" s="121">
        <f>I513+H513</f>
        <v>10000</v>
      </c>
      <c r="K513" s="121"/>
      <c r="L513" s="121">
        <f>K513+J513</f>
        <v>10000</v>
      </c>
      <c r="M513" s="121"/>
      <c r="N513" s="121">
        <f>M513+L513</f>
        <v>10000</v>
      </c>
      <c r="O513" s="121"/>
      <c r="P513" s="121">
        <f>O513+N513</f>
        <v>10000</v>
      </c>
    </row>
    <row r="514" spans="1:16" s="141" customFormat="1" ht="30" customHeight="1" thickBot="1">
      <c r="A514" s="29"/>
      <c r="B514" s="74" t="s">
        <v>599</v>
      </c>
      <c r="C514" s="64" t="s">
        <v>462</v>
      </c>
      <c r="D514" s="32">
        <v>6210</v>
      </c>
      <c r="E514" s="65"/>
      <c r="F514" s="121">
        <v>10000</v>
      </c>
      <c r="G514" s="122"/>
      <c r="H514" s="121">
        <f>G514+F514</f>
        <v>10000</v>
      </c>
      <c r="I514" s="122"/>
      <c r="J514" s="121">
        <f>I514+H514</f>
        <v>10000</v>
      </c>
      <c r="K514" s="121"/>
      <c r="L514" s="121">
        <f>K514+J514</f>
        <v>10000</v>
      </c>
      <c r="M514" s="121"/>
      <c r="N514" s="121">
        <f>M514+L514</f>
        <v>10000</v>
      </c>
      <c r="O514" s="121"/>
      <c r="P514" s="121">
        <f>O514+N514</f>
        <v>10000</v>
      </c>
    </row>
    <row r="515" spans="1:16" s="141" customFormat="1" ht="12" customHeight="1" hidden="1">
      <c r="A515" s="29"/>
      <c r="B515" s="74"/>
      <c r="C515" s="64"/>
      <c r="D515" s="32"/>
      <c r="E515" s="65"/>
      <c r="F515" s="121"/>
      <c r="G515" s="122"/>
      <c r="H515" s="121">
        <f>G515+F515</f>
        <v>0</v>
      </c>
      <c r="I515" s="122"/>
      <c r="J515" s="121">
        <f>I515+H515</f>
        <v>0</v>
      </c>
      <c r="K515" s="121">
        <f>J515+I515</f>
        <v>0</v>
      </c>
      <c r="L515" s="121">
        <f>K515+J515</f>
        <v>0</v>
      </c>
      <c r="M515" s="121">
        <f>L515+K515</f>
        <v>0</v>
      </c>
      <c r="N515" s="121">
        <f>M515+L515</f>
        <v>0</v>
      </c>
      <c r="O515" s="121">
        <f>N515+M515</f>
        <v>0</v>
      </c>
      <c r="P515" s="121">
        <f>O515+N515</f>
        <v>0</v>
      </c>
    </row>
    <row r="516" spans="1:16" s="141" customFormat="1" ht="13.5" customHeight="1" hidden="1" thickBot="1">
      <c r="A516" s="142"/>
      <c r="B516" s="114"/>
      <c r="C516" s="284"/>
      <c r="D516" s="144"/>
      <c r="E516" s="65"/>
      <c r="F516" s="66"/>
      <c r="G516" s="67"/>
      <c r="H516" s="121">
        <f>G516+F516</f>
        <v>0</v>
      </c>
      <c r="I516" s="67"/>
      <c r="J516" s="121">
        <f>I516+H516</f>
        <v>0</v>
      </c>
      <c r="K516" s="121">
        <f>J516+I516</f>
        <v>0</v>
      </c>
      <c r="L516" s="121">
        <f>K516+J516</f>
        <v>0</v>
      </c>
      <c r="M516" s="121">
        <f>L516+K516</f>
        <v>0</v>
      </c>
      <c r="N516" s="121">
        <f>M516+L516</f>
        <v>0</v>
      </c>
      <c r="O516" s="121">
        <f>N516+M516</f>
        <v>0</v>
      </c>
      <c r="P516" s="121">
        <f>O516+N516</f>
        <v>0</v>
      </c>
    </row>
    <row r="517" spans="1:16" s="141" customFormat="1" ht="13.5" thickBot="1">
      <c r="A517" s="285">
        <v>80110</v>
      </c>
      <c r="B517" s="286" t="s">
        <v>625</v>
      </c>
      <c r="C517" s="287"/>
      <c r="D517" s="288"/>
      <c r="E517" s="278"/>
      <c r="F517" s="269">
        <f aca="true" t="shared" si="159" ref="F517:P517">F518</f>
        <v>45000</v>
      </c>
      <c r="G517" s="269">
        <f t="shared" si="159"/>
        <v>0</v>
      </c>
      <c r="H517" s="269">
        <f t="shared" si="159"/>
        <v>55000</v>
      </c>
      <c r="I517" s="269">
        <f t="shared" si="159"/>
        <v>0</v>
      </c>
      <c r="J517" s="269">
        <f t="shared" si="159"/>
        <v>45000</v>
      </c>
      <c r="K517" s="269">
        <f t="shared" si="159"/>
        <v>0</v>
      </c>
      <c r="L517" s="269">
        <f t="shared" si="159"/>
        <v>45000</v>
      </c>
      <c r="M517" s="269">
        <f t="shared" si="159"/>
        <v>0</v>
      </c>
      <c r="N517" s="269">
        <f t="shared" si="159"/>
        <v>45000</v>
      </c>
      <c r="O517" s="269">
        <f t="shared" si="159"/>
        <v>0</v>
      </c>
      <c r="P517" s="269">
        <f t="shared" si="159"/>
        <v>45000</v>
      </c>
    </row>
    <row r="518" spans="1:16" s="141" customFormat="1" ht="12.75">
      <c r="A518" s="142"/>
      <c r="B518" s="165" t="s">
        <v>141</v>
      </c>
      <c r="C518" s="289"/>
      <c r="D518" s="290"/>
      <c r="E518" s="170"/>
      <c r="F518" s="291">
        <f>F519</f>
        <v>45000</v>
      </c>
      <c r="G518" s="291">
        <f>G519</f>
        <v>0</v>
      </c>
      <c r="H518" s="291">
        <f>SUM(H253:H521)</f>
        <v>55000</v>
      </c>
      <c r="I518" s="291">
        <f>I519</f>
        <v>0</v>
      </c>
      <c r="J518" s="291">
        <f aca="true" t="shared" si="160" ref="J518:P518">SUM(J519)</f>
        <v>45000</v>
      </c>
      <c r="K518" s="291">
        <f t="shared" si="160"/>
        <v>0</v>
      </c>
      <c r="L518" s="291">
        <f t="shared" si="160"/>
        <v>45000</v>
      </c>
      <c r="M518" s="291">
        <f t="shared" si="160"/>
        <v>0</v>
      </c>
      <c r="N518" s="291">
        <f t="shared" si="160"/>
        <v>45000</v>
      </c>
      <c r="O518" s="291">
        <f t="shared" si="160"/>
        <v>0</v>
      </c>
      <c r="P518" s="291">
        <f t="shared" si="160"/>
        <v>45000</v>
      </c>
    </row>
    <row r="519" spans="1:16" s="141" customFormat="1" ht="13.5" thickBot="1">
      <c r="A519" s="142"/>
      <c r="B519" s="74" t="s">
        <v>489</v>
      </c>
      <c r="C519" s="145" t="s">
        <v>463</v>
      </c>
      <c r="D519" s="144">
        <v>6050</v>
      </c>
      <c r="E519" s="65"/>
      <c r="F519" s="66">
        <v>45000</v>
      </c>
      <c r="G519" s="67"/>
      <c r="H519" s="66">
        <f>G519+F519</f>
        <v>45000</v>
      </c>
      <c r="I519" s="67"/>
      <c r="J519" s="66">
        <f>I519+H519</f>
        <v>45000</v>
      </c>
      <c r="K519" s="66"/>
      <c r="L519" s="66">
        <f>K519+J519</f>
        <v>45000</v>
      </c>
      <c r="M519" s="66"/>
      <c r="N519" s="66">
        <f>M519+L519</f>
        <v>45000</v>
      </c>
      <c r="O519" s="66"/>
      <c r="P519" s="66">
        <f>O519+N519</f>
        <v>45000</v>
      </c>
    </row>
    <row r="520" spans="1:16" s="141" customFormat="1" ht="13.5" customHeight="1" hidden="1" thickBot="1">
      <c r="A520" s="142"/>
      <c r="B520" s="74"/>
      <c r="C520" s="145"/>
      <c r="D520" s="144"/>
      <c r="E520" s="65"/>
      <c r="F520" s="66"/>
      <c r="G520" s="67"/>
      <c r="H520" s="66">
        <f>G520+F520</f>
        <v>0</v>
      </c>
      <c r="I520" s="67"/>
      <c r="J520" s="66">
        <f>I520+H520</f>
        <v>0</v>
      </c>
      <c r="K520" s="66">
        <f>J520+I520</f>
        <v>0</v>
      </c>
      <c r="L520" s="66">
        <f>K520+J520</f>
        <v>0</v>
      </c>
      <c r="M520" s="66">
        <f>L520+K520</f>
        <v>0</v>
      </c>
      <c r="N520" s="66">
        <f>M520+L520</f>
        <v>0</v>
      </c>
      <c r="O520" s="66">
        <f>N520+M520</f>
        <v>0</v>
      </c>
      <c r="P520" s="66">
        <f>O520+N520</f>
        <v>0</v>
      </c>
    </row>
    <row r="521" spans="1:16" s="184" customFormat="1" ht="13.5" customHeight="1" hidden="1" thickBot="1">
      <c r="A521" s="142"/>
      <c r="B521" s="74"/>
      <c r="C521" s="145"/>
      <c r="D521" s="32"/>
      <c r="E521" s="65"/>
      <c r="F521" s="66"/>
      <c r="G521" s="67"/>
      <c r="H521" s="66">
        <f>G521+F521</f>
        <v>0</v>
      </c>
      <c r="I521" s="67"/>
      <c r="J521" s="66">
        <f>I521+H521</f>
        <v>0</v>
      </c>
      <c r="K521" s="66">
        <f>J521+I521</f>
        <v>0</v>
      </c>
      <c r="L521" s="66">
        <f>K521+J521</f>
        <v>0</v>
      </c>
      <c r="M521" s="66">
        <f>L521+K521</f>
        <v>0</v>
      </c>
      <c r="N521" s="66">
        <f>M521+L521</f>
        <v>0</v>
      </c>
      <c r="O521" s="66">
        <f>N521+M521</f>
        <v>0</v>
      </c>
      <c r="P521" s="66">
        <f>O521+N521</f>
        <v>0</v>
      </c>
    </row>
    <row r="522" spans="1:16" ht="13.5" thickBot="1">
      <c r="A522" s="25">
        <v>80120</v>
      </c>
      <c r="B522" s="50" t="s">
        <v>253</v>
      </c>
      <c r="C522" s="51"/>
      <c r="D522" s="58"/>
      <c r="E522" s="59"/>
      <c r="F522" s="54">
        <f aca="true" t="shared" si="161" ref="F522:P522">F523</f>
        <v>55000</v>
      </c>
      <c r="G522" s="85">
        <f t="shared" si="161"/>
        <v>0</v>
      </c>
      <c r="H522" s="54">
        <f t="shared" si="161"/>
        <v>55000</v>
      </c>
      <c r="I522" s="85">
        <f t="shared" si="161"/>
        <v>0</v>
      </c>
      <c r="J522" s="54">
        <f t="shared" si="161"/>
        <v>55000</v>
      </c>
      <c r="K522" s="54">
        <f t="shared" si="161"/>
        <v>0</v>
      </c>
      <c r="L522" s="54">
        <f t="shared" si="161"/>
        <v>55000</v>
      </c>
      <c r="M522" s="54">
        <f t="shared" si="161"/>
        <v>-55000</v>
      </c>
      <c r="N522" s="54">
        <f t="shared" si="161"/>
        <v>0</v>
      </c>
      <c r="O522" s="54">
        <f t="shared" si="161"/>
        <v>0</v>
      </c>
      <c r="P522" s="54">
        <f t="shared" si="161"/>
        <v>0</v>
      </c>
    </row>
    <row r="523" spans="1:16" ht="12.75">
      <c r="A523" s="29"/>
      <c r="B523" s="165" t="s">
        <v>141</v>
      </c>
      <c r="C523" s="159"/>
      <c r="D523" s="90"/>
      <c r="E523" s="91"/>
      <c r="F523" s="105">
        <f aca="true" t="shared" si="162" ref="F523:L523">SUM(F524:F525)</f>
        <v>55000</v>
      </c>
      <c r="G523" s="105">
        <f t="shared" si="162"/>
        <v>0</v>
      </c>
      <c r="H523" s="105">
        <f t="shared" si="162"/>
        <v>55000</v>
      </c>
      <c r="I523" s="105">
        <f t="shared" si="162"/>
        <v>0</v>
      </c>
      <c r="J523" s="105">
        <f t="shared" si="162"/>
        <v>55000</v>
      </c>
      <c r="K523" s="105">
        <f t="shared" si="162"/>
        <v>0</v>
      </c>
      <c r="L523" s="105">
        <f t="shared" si="162"/>
        <v>55000</v>
      </c>
      <c r="M523" s="105">
        <f>SUM(M524:M525)</f>
        <v>-55000</v>
      </c>
      <c r="N523" s="105">
        <f>SUM(N524:N525)</f>
        <v>0</v>
      </c>
      <c r="O523" s="105">
        <f>SUM(O524:O525)</f>
        <v>0</v>
      </c>
      <c r="P523" s="105">
        <f>SUM(P524:P525)</f>
        <v>0</v>
      </c>
    </row>
    <row r="524" spans="1:16" ht="26.25" thickBot="1">
      <c r="A524" s="29"/>
      <c r="B524" s="74" t="s">
        <v>489</v>
      </c>
      <c r="C524" s="119" t="s">
        <v>464</v>
      </c>
      <c r="D524" s="32">
        <v>6050</v>
      </c>
      <c r="E524" s="65"/>
      <c r="F524" s="121">
        <v>55000</v>
      </c>
      <c r="G524" s="122"/>
      <c r="H524" s="121">
        <f>G524+F524</f>
        <v>55000</v>
      </c>
      <c r="I524" s="122"/>
      <c r="J524" s="121">
        <f>I524+H524</f>
        <v>55000</v>
      </c>
      <c r="K524" s="121"/>
      <c r="L524" s="121">
        <f>K524+J524</f>
        <v>55000</v>
      </c>
      <c r="M524" s="121">
        <v>-55000</v>
      </c>
      <c r="N524" s="121">
        <f>M524+L524</f>
        <v>0</v>
      </c>
      <c r="O524" s="121"/>
      <c r="P524" s="121">
        <f>O524+N524</f>
        <v>0</v>
      </c>
    </row>
    <row r="525" spans="1:16" ht="13.5" customHeight="1" hidden="1" thickBot="1">
      <c r="A525" s="29"/>
      <c r="B525" s="280"/>
      <c r="C525" s="97"/>
      <c r="D525" s="190"/>
      <c r="E525" s="191"/>
      <c r="F525" s="281"/>
      <c r="G525" s="123"/>
      <c r="H525" s="121">
        <f>G525+F525</f>
        <v>0</v>
      </c>
      <c r="I525" s="123"/>
      <c r="J525" s="121">
        <f>I525+H525</f>
        <v>0</v>
      </c>
      <c r="K525" s="121">
        <f>J525+I525</f>
        <v>0</v>
      </c>
      <c r="L525" s="121">
        <f>K525+J525</f>
        <v>0</v>
      </c>
      <c r="M525" s="121">
        <f>L525+K525</f>
        <v>0</v>
      </c>
      <c r="N525" s="121">
        <f>M525+L525</f>
        <v>0</v>
      </c>
      <c r="O525" s="121">
        <f>N525+M525</f>
        <v>0</v>
      </c>
      <c r="P525" s="121">
        <f>O525+N525</f>
        <v>0</v>
      </c>
    </row>
    <row r="526" spans="1:16" s="184" customFormat="1" ht="13.5" thickBot="1">
      <c r="A526" s="25">
        <v>80130</v>
      </c>
      <c r="B526" s="50" t="s">
        <v>644</v>
      </c>
      <c r="C526" s="51"/>
      <c r="D526" s="58"/>
      <c r="E526" s="59"/>
      <c r="F526" s="54">
        <f aca="true" t="shared" si="163" ref="F526:P526">F527</f>
        <v>27000</v>
      </c>
      <c r="G526" s="85">
        <f t="shared" si="163"/>
        <v>0</v>
      </c>
      <c r="H526" s="54">
        <f t="shared" si="163"/>
        <v>27000</v>
      </c>
      <c r="I526" s="85">
        <f t="shared" si="163"/>
        <v>0</v>
      </c>
      <c r="J526" s="54">
        <f t="shared" si="163"/>
        <v>27000</v>
      </c>
      <c r="K526" s="54">
        <f t="shared" si="163"/>
        <v>0</v>
      </c>
      <c r="L526" s="54">
        <f t="shared" si="163"/>
        <v>27000</v>
      </c>
      <c r="M526" s="54">
        <f t="shared" si="163"/>
        <v>3000</v>
      </c>
      <c r="N526" s="54">
        <f t="shared" si="163"/>
        <v>30000</v>
      </c>
      <c r="O526" s="54">
        <f t="shared" si="163"/>
        <v>0</v>
      </c>
      <c r="P526" s="54">
        <f t="shared" si="163"/>
        <v>30000</v>
      </c>
    </row>
    <row r="527" spans="1:16" ht="12.75">
      <c r="A527" s="29"/>
      <c r="B527" s="165" t="s">
        <v>141</v>
      </c>
      <c r="C527" s="159"/>
      <c r="D527" s="90"/>
      <c r="E527" s="91"/>
      <c r="F527" s="105">
        <f>SUM(F528:F529)</f>
        <v>27000</v>
      </c>
      <c r="G527" s="105">
        <f>SUM(G528:G535)</f>
        <v>0</v>
      </c>
      <c r="H527" s="105">
        <f>SUM(H528:H529)</f>
        <v>27000</v>
      </c>
      <c r="I527" s="105">
        <f>I528</f>
        <v>0</v>
      </c>
      <c r="J527" s="105">
        <f aca="true" t="shared" si="164" ref="J527:P527">SUM(J528:J529)</f>
        <v>27000</v>
      </c>
      <c r="K527" s="105">
        <f t="shared" si="164"/>
        <v>0</v>
      </c>
      <c r="L527" s="105">
        <f t="shared" si="164"/>
        <v>27000</v>
      </c>
      <c r="M527" s="105">
        <f t="shared" si="164"/>
        <v>3000</v>
      </c>
      <c r="N527" s="105">
        <f t="shared" si="164"/>
        <v>30000</v>
      </c>
      <c r="O527" s="105">
        <f t="shared" si="164"/>
        <v>0</v>
      </c>
      <c r="P527" s="105">
        <f t="shared" si="164"/>
        <v>30000</v>
      </c>
    </row>
    <row r="528" spans="1:16" ht="26.25" thickBot="1">
      <c r="A528" s="178"/>
      <c r="B528" s="241" t="s">
        <v>693</v>
      </c>
      <c r="C528" s="556" t="s">
        <v>465</v>
      </c>
      <c r="D528" s="171">
        <v>6050</v>
      </c>
      <c r="E528" s="172" t="s">
        <v>781</v>
      </c>
      <c r="F528" s="99">
        <v>27000</v>
      </c>
      <c r="G528" s="100"/>
      <c r="H528" s="99">
        <f>G528+F528</f>
        <v>27000</v>
      </c>
      <c r="I528" s="100"/>
      <c r="J528" s="99">
        <f>I528+H528</f>
        <v>27000</v>
      </c>
      <c r="K528" s="99"/>
      <c r="L528" s="99">
        <f>K528+J528</f>
        <v>27000</v>
      </c>
      <c r="M528" s="99">
        <v>3000</v>
      </c>
      <c r="N528" s="99">
        <f>M528+L528</f>
        <v>30000</v>
      </c>
      <c r="O528" s="99"/>
      <c r="P528" s="99">
        <f>O528+N528</f>
        <v>30000</v>
      </c>
    </row>
    <row r="529" spans="1:16" ht="13.5" customHeight="1" hidden="1" thickBot="1">
      <c r="A529" s="29"/>
      <c r="B529" s="292"/>
      <c r="C529" s="64"/>
      <c r="D529" s="126"/>
      <c r="E529" s="82"/>
      <c r="F529" s="124"/>
      <c r="G529" s="127"/>
      <c r="H529" s="124">
        <f>G529+F529</f>
        <v>0</v>
      </c>
      <c r="I529" s="127"/>
      <c r="J529" s="124">
        <f>I529+H529</f>
        <v>0</v>
      </c>
      <c r="K529" s="124">
        <f>J529+I529</f>
        <v>0</v>
      </c>
      <c r="L529" s="124">
        <f>K529+J529</f>
        <v>0</v>
      </c>
      <c r="M529" s="124">
        <f>L529+K529</f>
        <v>0</v>
      </c>
      <c r="N529" s="124">
        <f>M529+L529</f>
        <v>0</v>
      </c>
      <c r="O529" s="124">
        <f>N529+M529</f>
        <v>0</v>
      </c>
      <c r="P529" s="124">
        <f>O529+N529</f>
        <v>0</v>
      </c>
    </row>
    <row r="530" spans="1:16" s="184" customFormat="1" ht="13.5" thickBot="1">
      <c r="A530" s="25">
        <v>900</v>
      </c>
      <c r="B530" s="580" t="s">
        <v>19</v>
      </c>
      <c r="C530" s="586"/>
      <c r="D530" s="58"/>
      <c r="E530" s="59"/>
      <c r="F530" s="54">
        <f>F531</f>
        <v>53850</v>
      </c>
      <c r="G530" s="54">
        <f>G531</f>
        <v>0</v>
      </c>
      <c r="H530" s="54">
        <f>SUM(H533:H535)</f>
        <v>53850</v>
      </c>
      <c r="I530" s="54">
        <f aca="true" t="shared" si="165" ref="I530:P530">I531</f>
        <v>30000</v>
      </c>
      <c r="J530" s="54">
        <f t="shared" si="165"/>
        <v>83850</v>
      </c>
      <c r="K530" s="54">
        <f t="shared" si="165"/>
        <v>0</v>
      </c>
      <c r="L530" s="54">
        <f t="shared" si="165"/>
        <v>83850</v>
      </c>
      <c r="M530" s="54">
        <f t="shared" si="165"/>
        <v>0</v>
      </c>
      <c r="N530" s="54">
        <f t="shared" si="165"/>
        <v>83850</v>
      </c>
      <c r="O530" s="54">
        <f t="shared" si="165"/>
        <v>0</v>
      </c>
      <c r="P530" s="54">
        <f t="shared" si="165"/>
        <v>83850</v>
      </c>
    </row>
    <row r="531" spans="1:16" ht="15" customHeight="1" thickBot="1">
      <c r="A531" s="27">
        <v>90004</v>
      </c>
      <c r="B531" s="584" t="s">
        <v>388</v>
      </c>
      <c r="C531" s="592"/>
      <c r="D531" s="52"/>
      <c r="E531" s="53"/>
      <c r="F531" s="163">
        <f>F532</f>
        <v>53850</v>
      </c>
      <c r="G531" s="164"/>
      <c r="H531" s="163">
        <f>H532</f>
        <v>53850</v>
      </c>
      <c r="I531" s="163">
        <f>I532</f>
        <v>30000</v>
      </c>
      <c r="J531" s="163">
        <f>J532</f>
        <v>83850</v>
      </c>
      <c r="K531" s="163"/>
      <c r="L531" s="163">
        <f>L532</f>
        <v>83850</v>
      </c>
      <c r="M531" s="163"/>
      <c r="N531" s="163">
        <f>N532</f>
        <v>83850</v>
      </c>
      <c r="O531" s="163"/>
      <c r="P531" s="163">
        <f>P532</f>
        <v>83850</v>
      </c>
    </row>
    <row r="532" spans="1:16" ht="13.5" thickBot="1">
      <c r="A532" s="293"/>
      <c r="B532" s="224" t="s">
        <v>389</v>
      </c>
      <c r="C532" s="108"/>
      <c r="D532" s="52"/>
      <c r="E532" s="53"/>
      <c r="F532" s="227">
        <f aca="true" t="shared" si="166" ref="F532:L532">SUM(F533:F535)</f>
        <v>53850</v>
      </c>
      <c r="G532" s="227">
        <f t="shared" si="166"/>
        <v>0</v>
      </c>
      <c r="H532" s="227">
        <f t="shared" si="166"/>
        <v>53850</v>
      </c>
      <c r="I532" s="227">
        <f t="shared" si="166"/>
        <v>30000</v>
      </c>
      <c r="J532" s="227">
        <f t="shared" si="166"/>
        <v>83850</v>
      </c>
      <c r="K532" s="227">
        <f t="shared" si="166"/>
        <v>0</v>
      </c>
      <c r="L532" s="227">
        <f t="shared" si="166"/>
        <v>83850</v>
      </c>
      <c r="M532" s="227">
        <f>SUM(M533:M535)</f>
        <v>0</v>
      </c>
      <c r="N532" s="227">
        <f>SUM(N533:N535)</f>
        <v>83850</v>
      </c>
      <c r="O532" s="227">
        <f>SUM(O533:O535)</f>
        <v>0</v>
      </c>
      <c r="P532" s="227">
        <f>SUM(P533:P535)</f>
        <v>83850</v>
      </c>
    </row>
    <row r="533" spans="1:16" ht="25.5">
      <c r="A533" s="87"/>
      <c r="B533" s="121" t="s">
        <v>466</v>
      </c>
      <c r="C533" s="64" t="s">
        <v>467</v>
      </c>
      <c r="D533" s="32">
        <v>6050</v>
      </c>
      <c r="E533" s="65" t="s">
        <v>380</v>
      </c>
      <c r="F533" s="121">
        <v>10000</v>
      </c>
      <c r="G533" s="122"/>
      <c r="H533" s="121">
        <f>F533+G533</f>
        <v>10000</v>
      </c>
      <c r="I533" s="122"/>
      <c r="J533" s="121">
        <f>H533+I533</f>
        <v>10000</v>
      </c>
      <c r="K533" s="121"/>
      <c r="L533" s="121">
        <f>J533+K533</f>
        <v>10000</v>
      </c>
      <c r="M533" s="121"/>
      <c r="N533" s="121">
        <f>L533+M533</f>
        <v>10000</v>
      </c>
      <c r="O533" s="121"/>
      <c r="P533" s="121">
        <f>N533+O533</f>
        <v>10000</v>
      </c>
    </row>
    <row r="534" spans="1:16" ht="25.5">
      <c r="A534" s="87"/>
      <c r="B534" s="121" t="s">
        <v>503</v>
      </c>
      <c r="C534" s="64" t="s">
        <v>468</v>
      </c>
      <c r="D534" s="32"/>
      <c r="E534" s="65"/>
      <c r="F534" s="121"/>
      <c r="G534" s="122"/>
      <c r="H534" s="121"/>
      <c r="I534" s="122">
        <v>30000</v>
      </c>
      <c r="J534" s="121">
        <f>H534+I534</f>
        <v>30000</v>
      </c>
      <c r="K534" s="121"/>
      <c r="L534" s="121">
        <f>J534+K534</f>
        <v>30000</v>
      </c>
      <c r="M534" s="121"/>
      <c r="N534" s="121">
        <f>L534+M534</f>
        <v>30000</v>
      </c>
      <c r="O534" s="121"/>
      <c r="P534" s="121">
        <f>N534+O534</f>
        <v>30000</v>
      </c>
    </row>
    <row r="535" spans="1:16" ht="39" customHeight="1">
      <c r="A535" s="109"/>
      <c r="B535" s="521" t="s">
        <v>98</v>
      </c>
      <c r="C535" s="520" t="s">
        <v>469</v>
      </c>
      <c r="D535" s="157">
        <v>6050</v>
      </c>
      <c r="E535" s="158" t="s">
        <v>381</v>
      </c>
      <c r="F535" s="521">
        <v>43850</v>
      </c>
      <c r="G535" s="167"/>
      <c r="H535" s="521">
        <f>F535+G535</f>
        <v>43850</v>
      </c>
      <c r="I535" s="167"/>
      <c r="J535" s="521">
        <f>H535+I535</f>
        <v>43850</v>
      </c>
      <c r="K535" s="521"/>
      <c r="L535" s="521">
        <f>J535+K535</f>
        <v>43850</v>
      </c>
      <c r="M535" s="521"/>
      <c r="N535" s="521">
        <f>L535+M535</f>
        <v>43850</v>
      </c>
      <c r="O535" s="521"/>
      <c r="P535" s="521">
        <f>N535+O535</f>
        <v>43850</v>
      </c>
    </row>
    <row r="536" spans="1:16" ht="13.5" customHeight="1">
      <c r="A536" s="35"/>
      <c r="B536" s="294"/>
      <c r="C536" s="295"/>
      <c r="D536" s="296"/>
      <c r="E536" s="297"/>
      <c r="F536" s="61"/>
      <c r="G536" s="298"/>
      <c r="H536" s="61"/>
      <c r="I536" s="298"/>
      <c r="J536" s="61"/>
      <c r="K536" s="61"/>
      <c r="L536" s="61"/>
      <c r="M536" s="61"/>
      <c r="N536" s="61"/>
      <c r="O536" s="61"/>
      <c r="P536" s="61"/>
    </row>
    <row r="537" spans="1:16" ht="12.75" customHeight="1">
      <c r="A537" s="35"/>
      <c r="B537" s="294"/>
      <c r="C537" s="299"/>
      <c r="D537" s="11"/>
      <c r="E537" s="152"/>
      <c r="F537" s="61"/>
      <c r="G537" s="298"/>
      <c r="H537" s="61"/>
      <c r="I537" s="298"/>
      <c r="J537" s="61"/>
      <c r="K537" s="61"/>
      <c r="L537" s="61"/>
      <c r="M537" s="61"/>
      <c r="N537" s="61"/>
      <c r="O537" s="61"/>
      <c r="P537" s="61"/>
    </row>
    <row r="538" spans="1:16" ht="12.75" customHeight="1">
      <c r="A538" s="35"/>
      <c r="B538" s="294"/>
      <c r="C538" s="300"/>
      <c r="D538" s="11"/>
      <c r="E538" s="152"/>
      <c r="F538" s="61"/>
      <c r="G538" s="298"/>
      <c r="H538" s="61"/>
      <c r="I538" s="298"/>
      <c r="J538" s="61"/>
      <c r="K538" s="61"/>
      <c r="L538" s="61"/>
      <c r="M538" s="61"/>
      <c r="N538" s="61"/>
      <c r="O538" s="61"/>
      <c r="P538" s="61"/>
    </row>
    <row r="539" spans="1:16" ht="12.75" customHeight="1">
      <c r="A539" s="35"/>
      <c r="B539" s="294"/>
      <c r="C539" s="301"/>
      <c r="D539" s="11"/>
      <c r="E539" s="152"/>
      <c r="F539" s="61"/>
      <c r="G539" s="298"/>
      <c r="H539" s="61"/>
      <c r="I539" s="298"/>
      <c r="J539" s="61"/>
      <c r="K539" s="61"/>
      <c r="L539" s="61"/>
      <c r="M539" s="61"/>
      <c r="N539" s="61"/>
      <c r="O539" s="61"/>
      <c r="P539" s="61"/>
    </row>
    <row r="540" spans="1:16" ht="12.75" customHeight="1">
      <c r="A540" s="35"/>
      <c r="B540" s="294"/>
      <c r="C540" s="301"/>
      <c r="D540" s="11"/>
      <c r="E540" s="152"/>
      <c r="F540" s="61"/>
      <c r="G540" s="298"/>
      <c r="H540" s="61"/>
      <c r="I540" s="298"/>
      <c r="J540" s="61"/>
      <c r="K540" s="61"/>
      <c r="L540" s="61"/>
      <c r="M540" s="61"/>
      <c r="N540" s="61"/>
      <c r="O540" s="61"/>
      <c r="P540" s="61"/>
    </row>
    <row r="541" spans="1:16" ht="12.75" customHeight="1">
      <c r="A541" s="35"/>
      <c r="B541" s="294"/>
      <c r="C541" s="301"/>
      <c r="D541" s="11"/>
      <c r="E541" s="152"/>
      <c r="F541" s="61"/>
      <c r="G541" s="298"/>
      <c r="H541" s="61"/>
      <c r="I541" s="298"/>
      <c r="J541" s="61"/>
      <c r="K541" s="61"/>
      <c r="L541" s="61"/>
      <c r="M541" s="61"/>
      <c r="N541" s="61"/>
      <c r="O541" s="61"/>
      <c r="P541" s="61"/>
    </row>
    <row r="542" spans="1:16" ht="12.75" customHeight="1">
      <c r="A542" s="35"/>
      <c r="B542" s="294"/>
      <c r="C542" s="301"/>
      <c r="D542" s="11"/>
      <c r="E542" s="152"/>
      <c r="F542" s="61"/>
      <c r="G542" s="298"/>
      <c r="H542" s="61"/>
      <c r="I542" s="298"/>
      <c r="J542" s="61"/>
      <c r="K542" s="61"/>
      <c r="L542" s="61"/>
      <c r="M542" s="61"/>
      <c r="N542" s="61"/>
      <c r="O542" s="61"/>
      <c r="P542" s="61"/>
    </row>
    <row r="543" spans="1:16" ht="12.75" customHeight="1">
      <c r="A543" s="35"/>
      <c r="B543" s="302"/>
      <c r="C543" s="301"/>
      <c r="D543" s="11"/>
      <c r="E543" s="152"/>
      <c r="F543" s="61"/>
      <c r="G543" s="298"/>
      <c r="H543" s="61"/>
      <c r="I543" s="298"/>
      <c r="J543" s="61"/>
      <c r="K543" s="61"/>
      <c r="L543" s="61"/>
      <c r="M543" s="61"/>
      <c r="N543" s="61"/>
      <c r="O543" s="61"/>
      <c r="P543" s="61"/>
    </row>
    <row r="544" spans="1:16" ht="12.75" customHeight="1">
      <c r="A544" s="35"/>
      <c r="B544" s="303"/>
      <c r="C544" s="301"/>
      <c r="D544" s="11"/>
      <c r="E544" s="152"/>
      <c r="F544" s="61"/>
      <c r="G544" s="298"/>
      <c r="H544" s="61"/>
      <c r="I544" s="298"/>
      <c r="J544" s="61"/>
      <c r="K544" s="61"/>
      <c r="L544" s="61"/>
      <c r="M544" s="61"/>
      <c r="N544" s="61"/>
      <c r="O544" s="61"/>
      <c r="P544" s="61"/>
    </row>
    <row r="545" spans="1:16" ht="12.75" customHeight="1">
      <c r="A545" s="35"/>
      <c r="B545" s="294"/>
      <c r="C545" s="301"/>
      <c r="D545" s="11"/>
      <c r="E545" s="152"/>
      <c r="F545" s="61"/>
      <c r="G545" s="298"/>
      <c r="H545" s="61"/>
      <c r="I545" s="298"/>
      <c r="J545" s="61"/>
      <c r="K545" s="61"/>
      <c r="L545" s="61"/>
      <c r="M545" s="61"/>
      <c r="N545" s="61"/>
      <c r="O545" s="61"/>
      <c r="P545" s="61"/>
    </row>
    <row r="546" spans="1:3" ht="12.75" customHeight="1">
      <c r="A546" s="35"/>
      <c r="B546" s="303"/>
      <c r="C546" s="301"/>
    </row>
    <row r="547" spans="1:3" ht="13.5" customHeight="1">
      <c r="A547" s="35"/>
      <c r="B547" s="294"/>
      <c r="C547" s="301"/>
    </row>
    <row r="548" spans="1:3" ht="12.75" customHeight="1">
      <c r="A548" s="35"/>
      <c r="B548" s="294"/>
      <c r="C548" s="301"/>
    </row>
    <row r="549" spans="1:3" ht="12.75">
      <c r="A549" s="35"/>
      <c r="B549" s="302"/>
      <c r="C549" s="301"/>
    </row>
    <row r="550" spans="1:3" ht="12.75">
      <c r="A550" s="35"/>
      <c r="B550" s="294"/>
      <c r="C550" s="301"/>
    </row>
  </sheetData>
  <mergeCells count="31">
    <mergeCell ref="B531:C531"/>
    <mergeCell ref="B422:C422"/>
    <mergeCell ref="I11:I12"/>
    <mergeCell ref="A15:C15"/>
    <mergeCell ref="A16:C16"/>
    <mergeCell ref="C11:C12"/>
    <mergeCell ref="D11:D12"/>
    <mergeCell ref="A14:C14"/>
    <mergeCell ref="B345:C345"/>
    <mergeCell ref="B389:C389"/>
    <mergeCell ref="B530:C530"/>
    <mergeCell ref="A450:C450"/>
    <mergeCell ref="B472:C472"/>
    <mergeCell ref="B372:C372"/>
    <mergeCell ref="B393:C393"/>
    <mergeCell ref="B373:C373"/>
    <mergeCell ref="B342:C342"/>
    <mergeCell ref="B369:C369"/>
    <mergeCell ref="H11:H12"/>
    <mergeCell ref="F11:F12"/>
    <mergeCell ref="B53:C53"/>
    <mergeCell ref="O11:O12"/>
    <mergeCell ref="P11:P12"/>
    <mergeCell ref="J11:J12"/>
    <mergeCell ref="B52:C52"/>
    <mergeCell ref="E11:E12"/>
    <mergeCell ref="G11:G12"/>
    <mergeCell ref="M11:M12"/>
    <mergeCell ref="N11:N12"/>
    <mergeCell ref="K11:K12"/>
    <mergeCell ref="L11:L12"/>
  </mergeCells>
  <printOptions horizontalCentered="1"/>
  <pageMargins left="0.5905511811023623" right="0.3937007874015748" top="0.5118110236220472" bottom="0.5118110236220472" header="0.2755905511811024" footer="0.5905511811023623"/>
  <pageSetup fitToHeight="100" horizontalDpi="300" verticalDpi="300" orientation="portrait" paperSize="9" scale="63" r:id="rId3"/>
  <rowBreaks count="9" manualBreakCount="9">
    <brk id="64" max="14" man="1"/>
    <brk id="111" max="14" man="1"/>
    <brk id="163" max="14" man="1"/>
    <brk id="207" max="14" man="1"/>
    <brk id="254" max="14" man="1"/>
    <brk id="310" max="14" man="1"/>
    <brk id="360" max="14" man="1"/>
    <brk id="403" max="15" man="1"/>
    <brk id="47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malnow</dc:creator>
  <cp:keywords/>
  <dc:description/>
  <cp:lastModifiedBy>user</cp:lastModifiedBy>
  <cp:lastPrinted>2008-07-03T11:28:02Z</cp:lastPrinted>
  <dcterms:created xsi:type="dcterms:W3CDTF">2008-01-22T09:07:02Z</dcterms:created>
  <dcterms:modified xsi:type="dcterms:W3CDTF">2008-07-03T11:46:08Z</dcterms:modified>
  <cp:category/>
  <cp:version/>
  <cp:contentType/>
  <cp:contentStatus/>
</cp:coreProperties>
</file>